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style8.xml" ContentType="application/vnd.ms-office.chartsty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style6.xml" ContentType="application/vnd.ms-office.chartstyle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olors8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harts/colors6.xml" ContentType="application/vnd.ms-office.chartcolorstyle+xml"/>
  <Override PartName="/xl/charts/colors7.xml" ContentType="application/vnd.ms-office.chartcolorstyle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charts/style7.xml" ContentType="application/vnd.ms-office.chartsty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65" windowWidth="25305" windowHeight="14400" tabRatio="799" firstSheet="9" activeTab="14"/>
  </bookViews>
  <sheets>
    <sheet name="INFO" sheetId="1" r:id="rId1"/>
    <sheet name="Wskaźniki" sheetId="16" r:id="rId2"/>
    <sheet name="Charakterystyka" sheetId="10" r:id="rId3"/>
    <sheet name="En. elektryczna" sheetId="28" r:id="rId4"/>
    <sheet name="Transport" sheetId="9" r:id="rId5"/>
    <sheet name="Transport wykr." sheetId="11" r:id="rId6"/>
    <sheet name="dane z ankiet - mieszkańcy" sheetId="31" r:id="rId7"/>
    <sheet name="Paliwa opałowe" sheetId="12" r:id="rId8"/>
    <sheet name="Paliwa opałowe - wykresy" sheetId="13" r:id="rId9"/>
    <sheet name="Oświetlenie uliczne" sheetId="32" r:id="rId10"/>
    <sheet name="Sektor użyteczności publicznej" sheetId="22" r:id="rId11"/>
    <sheet name="Zużycie energii -sektory SEAP" sheetId="33" r:id="rId12"/>
    <sheet name="Emisja CO2 - sektory SEAP" sheetId="34" r:id="rId13"/>
    <sheet name="Emisja pyłów i B(a)P" sheetId="37" r:id="rId14"/>
    <sheet name="Arkusz1" sheetId="38" r:id="rId15"/>
  </sheets>
  <externalReferences>
    <externalReference r:id="rId16"/>
    <externalReference r:id="rId17"/>
    <externalReference r:id="rId18"/>
  </externalReferences>
  <definedNames>
    <definedName name="_xlnm._FilterDatabase" localSheetId="6" hidden="1">'dane z ankiet - mieszkańcy'!$AB$2:$AE$513</definedName>
    <definedName name="_xlnm._FilterDatabase" localSheetId="10" hidden="1">'Sektor użyteczności publicznej'!$B$4:$L$12</definedName>
    <definedName name="bdecost">"$#REF!.$E$12"</definedName>
    <definedName name="bdeeco2">"$#REF!.$J$12"</definedName>
    <definedName name="bdieselcost">"$#REF!.$E$14"</definedName>
    <definedName name="bdieseleco2">"$#REF!.$J$14"</definedName>
    <definedName name="beleccost">"$#REF!.$E$10"</definedName>
    <definedName name="belececo2">"$#REF!.$J$10"</definedName>
    <definedName name="bfocost">"$#REF!.$E$13"</definedName>
    <definedName name="bfoeco2">"$#REF!.$J$13"</definedName>
    <definedName name="bngcost">"$#REF!.$E$11"</definedName>
    <definedName name="bngeco2">"$#REF!.$J$11"</definedName>
    <definedName name="bpropanecost">"$#REF!.$E$15"</definedName>
    <definedName name="bpropaneeco2">"$#REF!.$J$15"</definedName>
    <definedName name="buildingcost">'[1]Budynki UM'!$AQ$61</definedName>
    <definedName name="buildingeco2">"$#REF!.$J$16"</definedName>
    <definedName name="buildingsde">"$#REF!.$E$12"</definedName>
    <definedName name="buildingsdiesel">"$#REF!.$E$14"</definedName>
    <definedName name="buildingselec">"$#REF!.$E$10"</definedName>
    <definedName name="buildingsfo">"$#REF!.$E$13"</definedName>
    <definedName name="buildingsng">"$#REF!.$E$11"</definedName>
    <definedName name="buildingspropane">"$#REF!.$E$15"</definedName>
    <definedName name="comyear">'[1]General Info'!$D$8</definedName>
    <definedName name="corpyear">'[1]General Info'!$D$7</definedName>
    <definedName name="name">'[1]General Info'!$D$5</definedName>
    <definedName name="_xlnm.Print_Area" localSheetId="2">Charakterystyka!$A$1:$AB$93</definedName>
    <definedName name="_xlnm.Print_Area" localSheetId="13">'Emisja pyłów i B(a)P'!$A$1:$K$18</definedName>
    <definedName name="_xlnm.Print_Area" localSheetId="3">'En. elektryczna'!$A$1:$K$24</definedName>
    <definedName name="_xlnm.Print_Area" localSheetId="9">'Oświetlenie uliczne'!$A$1:$H$14</definedName>
    <definedName name="_xlnm.Print_Area" localSheetId="7">'Paliwa opałowe'!$A$1:$K$18</definedName>
    <definedName name="_xlnm.Print_Area" localSheetId="8">'Paliwa opałowe - wykresy'!$A$1:$L$38</definedName>
    <definedName name="_xlnm.Print_Area" localSheetId="10">'Sektor użyteczności publicznej'!$A$1:$L$13</definedName>
    <definedName name="_xlnm.Print_Area" localSheetId="4">Transport!$A$1:$M$31</definedName>
    <definedName name="_xlnm.Print_Area" localSheetId="5">'Transport wykr.'!$A$1:$L$39</definedName>
    <definedName name="_xlnm.Print_Area" localSheetId="1">Wskaźniki!$A$1:$E$26</definedName>
    <definedName name="slelecuse">"$#REF!.$D$10"</definedName>
    <definedName name="_xlnm.Print_Titles" localSheetId="2">Charakterystyka!$2:$3</definedName>
    <definedName name="_xlnm.Print_Titles" localSheetId="8">'Paliwa opałowe - wykresy'!$2:$3</definedName>
    <definedName name="_xlnm.Print_Titles" localSheetId="4">Transport!$2:$3</definedName>
    <definedName name="_xlnm.Print_Titles" localSheetId="5">'Transport wykr.'!$2:$3</definedName>
    <definedName name="vehiclefleeteco2">'[1]Flota pojazdów_nie_edytować'!$AH$70</definedName>
    <definedName name="vfcngcost">"$#REF!.$E$13"</definedName>
    <definedName name="vfcngeco2">"$#REF!.$F$13"</definedName>
    <definedName name="vfdieselcost">"$#REF!.$E$11"</definedName>
    <definedName name="vfebcost">"$#REF!.$E$14"</definedName>
    <definedName name="vfebeco2">"$#REF!.$F$14"</definedName>
    <definedName name="vfgascost">"$#REF!.$E$10"</definedName>
    <definedName name="vfpropanecost">"$#REF!.$E$12"</definedName>
    <definedName name="vfpropaneeco2">"$#REF!.$F$12"</definedName>
    <definedName name="vgdieseleco2">"$#REF!.$F$11"</definedName>
    <definedName name="vggaseco2">"$#REF!.$F$10"</definedName>
  </definedNames>
  <calcPr calcId="125725"/>
  <fileRecoveryPr repairLoad="1"/>
</workbook>
</file>

<file path=xl/calcChain.xml><?xml version="1.0" encoding="utf-8"?>
<calcChain xmlns="http://schemas.openxmlformats.org/spreadsheetml/2006/main">
  <c r="B16" i="38"/>
  <c r="B15"/>
  <c r="B25" s="1"/>
  <c r="B29"/>
  <c r="F20"/>
  <c r="B30" s="1"/>
  <c r="E19"/>
  <c r="D18"/>
  <c r="B28" s="1"/>
  <c r="C17"/>
  <c r="B27" s="1"/>
  <c r="I10" i="22" l="1"/>
  <c r="E14" i="37" l="1"/>
  <c r="C14"/>
  <c r="E13"/>
  <c r="D13"/>
  <c r="C13"/>
  <c r="E12"/>
  <c r="D12"/>
  <c r="C12"/>
  <c r="I6" i="22" l="1"/>
  <c r="I7"/>
  <c r="I8"/>
  <c r="I5"/>
  <c r="J8"/>
  <c r="L8" s="1"/>
  <c r="J7"/>
  <c r="L7" s="1"/>
  <c r="J6"/>
  <c r="J5"/>
  <c r="F8"/>
  <c r="F7"/>
  <c r="K7" s="1"/>
  <c r="C6" i="33"/>
  <c r="C10"/>
  <c r="J10" s="1"/>
  <c r="C9"/>
  <c r="J9" s="1"/>
  <c r="C8"/>
  <c r="J8" s="1"/>
  <c r="E8" i="34"/>
  <c r="I7"/>
  <c r="I13" s="1"/>
  <c r="L5" i="22" l="1"/>
  <c r="J10"/>
  <c r="L10" s="1"/>
  <c r="H7" i="33"/>
  <c r="I12" i="22"/>
  <c r="E7" i="33"/>
  <c r="H7" i="34" l="1"/>
  <c r="B6" i="32"/>
  <c r="E7" l="1"/>
  <c r="F6"/>
  <c r="G6" s="1"/>
  <c r="C12"/>
  <c r="G7" l="1"/>
  <c r="C10" i="34"/>
  <c r="C11" i="32"/>
  <c r="J10" i="34" l="1"/>
  <c r="K8" i="22"/>
  <c r="K24" i="9" l="1"/>
  <c r="M518" i="31" l="1"/>
  <c r="D30" i="9" l="1"/>
  <c r="D29"/>
  <c r="D28"/>
  <c r="J8" l="1"/>
  <c r="J7"/>
  <c r="J6"/>
  <c r="I8"/>
  <c r="I7"/>
  <c r="I6"/>
  <c r="F8"/>
  <c r="F7"/>
  <c r="F6"/>
  <c r="H49" i="10" l="1"/>
  <c r="H71"/>
  <c r="H28"/>
  <c r="V28" s="1"/>
  <c r="W28" s="1"/>
  <c r="X28" s="1"/>
  <c r="Y28" s="1"/>
  <c r="Z28" s="1"/>
  <c r="AA28" s="1"/>
  <c r="H9"/>
  <c r="V9"/>
  <c r="J89" l="1"/>
  <c r="F12" i="12" l="1"/>
  <c r="E12"/>
  <c r="C12"/>
  <c r="C11" i="28" l="1"/>
  <c r="E10"/>
  <c r="E9"/>
  <c r="E8"/>
  <c r="C6" i="34" l="1"/>
  <c r="C9"/>
  <c r="J9" s="1"/>
  <c r="C8"/>
  <c r="J8" s="1"/>
  <c r="E11" i="28"/>
  <c r="F6" i="22" l="1"/>
  <c r="K6" s="1"/>
  <c r="F5"/>
  <c r="L6"/>
  <c r="E7" i="34" s="1"/>
  <c r="H12" i="22"/>
  <c r="D12"/>
  <c r="E12"/>
  <c r="K5" l="1"/>
  <c r="F9"/>
  <c r="C7" i="33"/>
  <c r="L12" i="22"/>
  <c r="F10" l="1"/>
  <c r="K9"/>
  <c r="J7" i="33"/>
  <c r="C13"/>
  <c r="V71" i="10"/>
  <c r="V49"/>
  <c r="W9"/>
  <c r="K10" i="22" l="1"/>
  <c r="F11"/>
  <c r="K11" s="1"/>
  <c r="W49" i="10"/>
  <c r="X49" s="1"/>
  <c r="Y49" s="1"/>
  <c r="Z49" s="1"/>
  <c r="AA49" s="1"/>
  <c r="C13" i="12" s="1"/>
  <c r="K12" i="22" l="1"/>
  <c r="C7" i="34" s="1"/>
  <c r="I13" i="12"/>
  <c r="I11"/>
  <c r="J11" i="9"/>
  <c r="J14" s="1"/>
  <c r="J17" s="1"/>
  <c r="J10"/>
  <c r="J13" s="1"/>
  <c r="J16" s="1"/>
  <c r="J9"/>
  <c r="J12" s="1"/>
  <c r="J15" s="1"/>
  <c r="I11"/>
  <c r="I14" s="1"/>
  <c r="I17" s="1"/>
  <c r="I10"/>
  <c r="I13" s="1"/>
  <c r="I16" s="1"/>
  <c r="I9"/>
  <c r="I12" s="1"/>
  <c r="I15" s="1"/>
  <c r="F11"/>
  <c r="F14" s="1"/>
  <c r="F17" s="1"/>
  <c r="F9"/>
  <c r="F12" s="1"/>
  <c r="F15" s="1"/>
  <c r="C13" i="34" l="1"/>
  <c r="J7"/>
  <c r="F20" i="9"/>
  <c r="F23" s="1"/>
  <c r="F27" s="1"/>
  <c r="J18"/>
  <c r="J21" s="1"/>
  <c r="J25" s="1"/>
  <c r="J20"/>
  <c r="J23" s="1"/>
  <c r="F18"/>
  <c r="F21" s="1"/>
  <c r="I18"/>
  <c r="I21" s="1"/>
  <c r="I25" s="1"/>
  <c r="I19"/>
  <c r="I20" s="1"/>
  <c r="I23" s="1"/>
  <c r="I27" s="1"/>
  <c r="J19"/>
  <c r="J22" s="1"/>
  <c r="J26" s="1"/>
  <c r="L7"/>
  <c r="K7" s="1"/>
  <c r="L14"/>
  <c r="K14" s="1"/>
  <c r="L12"/>
  <c r="K12" s="1"/>
  <c r="L8"/>
  <c r="K8" s="1"/>
  <c r="F10"/>
  <c r="L6"/>
  <c r="K6" s="1"/>
  <c r="L17"/>
  <c r="K17" s="1"/>
  <c r="L15"/>
  <c r="K15" s="1"/>
  <c r="L11"/>
  <c r="K11" s="1"/>
  <c r="L9"/>
  <c r="K9" s="1"/>
  <c r="L20" l="1"/>
  <c r="K20" s="1"/>
  <c r="I22"/>
  <c r="I26" s="1"/>
  <c r="L21"/>
  <c r="K21" s="1"/>
  <c r="F25"/>
  <c r="J27"/>
  <c r="L23"/>
  <c r="K23" s="1"/>
  <c r="L18"/>
  <c r="K18" s="1"/>
  <c r="L25"/>
  <c r="F13"/>
  <c r="L10"/>
  <c r="K10" s="1"/>
  <c r="L28" l="1"/>
  <c r="G12" i="34" s="1"/>
  <c r="G13" s="1"/>
  <c r="K25" i="9"/>
  <c r="K28" s="1"/>
  <c r="L27"/>
  <c r="F16"/>
  <c r="F19" s="1"/>
  <c r="L13"/>
  <c r="K13" s="1"/>
  <c r="L30" l="1"/>
  <c r="D12" i="34" s="1"/>
  <c r="K27" i="9"/>
  <c r="K30" s="1"/>
  <c r="D12" i="33" s="1"/>
  <c r="D13" s="1"/>
  <c r="G12"/>
  <c r="G13" s="1"/>
  <c r="L16" i="9"/>
  <c r="K16" s="1"/>
  <c r="D13" i="34" l="1"/>
  <c r="F22" i="9"/>
  <c r="L19"/>
  <c r="K19" s="1"/>
  <c r="L22" l="1"/>
  <c r="K22" s="1"/>
  <c r="F26"/>
  <c r="L26" l="1"/>
  <c r="L29" l="1"/>
  <c r="F12" i="34" s="1"/>
  <c r="K26" i="9"/>
  <c r="K29" s="1"/>
  <c r="M25"/>
  <c r="M28" l="1"/>
  <c r="F12" i="33"/>
  <c r="F13" i="34"/>
  <c r="J12"/>
  <c r="F11" i="12"/>
  <c r="F13"/>
  <c r="E13"/>
  <c r="E11"/>
  <c r="C8"/>
  <c r="F13" i="33" l="1"/>
  <c r="J12"/>
  <c r="C12" i="9" l="1"/>
  <c r="C15"/>
  <c r="C18"/>
  <c r="C21"/>
  <c r="C25"/>
  <c r="C9"/>
  <c r="C6" l="1"/>
  <c r="W71" i="10"/>
  <c r="X71" s="1"/>
  <c r="Y71" s="1"/>
  <c r="Z71" s="1"/>
  <c r="AA71" s="1"/>
  <c r="X9" l="1"/>
  <c r="Y9" s="1"/>
  <c r="Z9" s="1"/>
  <c r="AA9" s="1"/>
  <c r="G14" i="12"/>
  <c r="G12" s="1"/>
  <c r="H12" s="1"/>
  <c r="I6" i="33" l="1"/>
  <c r="I13" s="1"/>
  <c r="G24" i="38" s="1"/>
  <c r="B26" s="1"/>
  <c r="G13" i="12"/>
  <c r="G11"/>
  <c r="C28" i="9"/>
  <c r="J11" i="12" l="1"/>
  <c r="H6" i="34" s="1"/>
  <c r="H13" s="1"/>
  <c r="H11" i="12"/>
  <c r="H6" i="33" s="1"/>
  <c r="H13" s="1"/>
  <c r="D5" i="37" s="1"/>
  <c r="J13" i="12"/>
  <c r="E6" i="34" s="1"/>
  <c r="H13" i="12"/>
  <c r="E6" i="33" s="1"/>
  <c r="M18" i="9"/>
  <c r="M9"/>
  <c r="M15"/>
  <c r="M21"/>
  <c r="M12"/>
  <c r="M6"/>
  <c r="J6" i="33" l="1"/>
  <c r="E13"/>
  <c r="D6" i="37" s="1"/>
  <c r="C6" s="1"/>
  <c r="C5"/>
  <c r="E13" i="34"/>
  <c r="J6"/>
  <c r="J14" i="12"/>
  <c r="H14"/>
  <c r="D7" i="37" l="1"/>
  <c r="E6"/>
  <c r="F6"/>
  <c r="G6"/>
  <c r="J13" i="34"/>
  <c r="E27" i="38" s="1"/>
  <c r="C27" s="1"/>
  <c r="J13" i="33"/>
  <c r="G5" i="37"/>
  <c r="C7"/>
  <c r="E5"/>
  <c r="F5"/>
  <c r="E25" i="38" l="1"/>
  <c r="C25" s="1"/>
  <c r="E26"/>
  <c r="C26" s="1"/>
  <c r="F7" i="37"/>
  <c r="E29" i="38" s="1"/>
  <c r="C29" s="1"/>
  <c r="E7" i="37"/>
  <c r="E28" i="38" s="1"/>
  <c r="C28" s="1"/>
  <c r="G7" i="37"/>
  <c r="E30" i="38" s="1"/>
  <c r="C30" s="1"/>
</calcChain>
</file>

<file path=xl/comments1.xml><?xml version="1.0" encoding="utf-8"?>
<comments xmlns="http://schemas.openxmlformats.org/spreadsheetml/2006/main">
  <authors>
    <author>adam</author>
  </authors>
  <commentList>
    <comment ref="E26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wartość zużycia energii finalnej
</t>
        </r>
      </text>
    </comment>
  </commentList>
</comments>
</file>

<file path=xl/sharedStrings.xml><?xml version="1.0" encoding="utf-8"?>
<sst xmlns="http://schemas.openxmlformats.org/spreadsheetml/2006/main" count="6375" uniqueCount="1059">
  <si>
    <t>Nazwa projektu</t>
  </si>
  <si>
    <t>Opis Projektu</t>
  </si>
  <si>
    <t>Spis tabel</t>
  </si>
  <si>
    <t>Nazwa</t>
  </si>
  <si>
    <t>Opis</t>
  </si>
  <si>
    <t>INFO</t>
  </si>
  <si>
    <t>Ob. publ.</t>
  </si>
  <si>
    <t>Ciepło</t>
  </si>
  <si>
    <t>Ciepło wykr.</t>
  </si>
  <si>
    <t>SUMA</t>
  </si>
  <si>
    <t>Opis zawartości dokumentu</t>
  </si>
  <si>
    <t>Zużycie MWh</t>
  </si>
  <si>
    <r>
      <t>wskaźnik emisji [Mg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/MWh]</t>
    </r>
  </si>
  <si>
    <r>
      <t>Emisja [Mg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</t>
    </r>
  </si>
  <si>
    <t>Rok</t>
  </si>
  <si>
    <t>Energia elektryczna - zużycie i emisja</t>
  </si>
  <si>
    <t>En. elektryczna</t>
  </si>
  <si>
    <t>Motocykle</t>
  </si>
  <si>
    <t>Samochody ciężarowe</t>
  </si>
  <si>
    <t>Ciągniki rolnicze</t>
  </si>
  <si>
    <t>Tranzyt</t>
  </si>
  <si>
    <t>Liczba pojazdów</t>
  </si>
  <si>
    <t>Rodzaj Paliwa</t>
  </si>
  <si>
    <t>wartość opałowa [GJ/kg]</t>
  </si>
  <si>
    <t>Benzyna</t>
  </si>
  <si>
    <t>Diesel</t>
  </si>
  <si>
    <t>LPG</t>
  </si>
  <si>
    <t>Sam. Osobowe</t>
  </si>
  <si>
    <t>Sam. Ciężarowe</t>
  </si>
  <si>
    <t>Autobusy</t>
  </si>
  <si>
    <t>Samochody sanitarne</t>
  </si>
  <si>
    <t>Ciągniki samochodowe</t>
  </si>
  <si>
    <r>
      <t>Emisja [Mg CO</t>
    </r>
    <r>
      <rPr>
        <b/>
        <vertAlign val="subscript"/>
        <sz val="11"/>
        <color indexed="8"/>
        <rFont val="Calibri"/>
        <family val="2"/>
        <charset val="238"/>
        <scheme val="minor"/>
      </rPr>
      <t>2</t>
    </r>
    <r>
      <rPr>
        <b/>
        <sz val="11"/>
        <color indexed="8"/>
        <rFont val="Calibri"/>
        <family val="2"/>
        <charset val="238"/>
        <scheme val="minor"/>
      </rPr>
      <t>]</t>
    </r>
  </si>
  <si>
    <t>Liczba mieszkańców</t>
  </si>
  <si>
    <r>
      <t>Ogólna powierzchnia mieszkań [m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</t>
    </r>
  </si>
  <si>
    <t>Zarejestrowane podmioty gospodarcze</t>
  </si>
  <si>
    <t>średnioroczny trend zmian</t>
  </si>
  <si>
    <t>Prognoza liczby mieszkańców</t>
  </si>
  <si>
    <r>
      <t>Prognoza ogólnej powierzchni mieszkań [m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</t>
    </r>
  </si>
  <si>
    <t>Prognoza zarejestrowanych podmiotów gospodarczych</t>
  </si>
  <si>
    <t>liczba podmiotów</t>
  </si>
  <si>
    <t>Liczba mieszkań</t>
  </si>
  <si>
    <t>Prognoza liczby mieszkań</t>
  </si>
  <si>
    <t>Horyzont czasowy</t>
  </si>
  <si>
    <t>Mieszkania</t>
  </si>
  <si>
    <t>Mieszkańcy</t>
  </si>
  <si>
    <t>Powierzchnia mieszkań</t>
  </si>
  <si>
    <t>Powierzchnia   mieszkań</t>
  </si>
  <si>
    <t>Chrakterystyka</t>
  </si>
  <si>
    <t>Transport - emisja - wykresy</t>
  </si>
  <si>
    <t>Gaz</t>
  </si>
  <si>
    <t>Ruch lokalny</t>
  </si>
  <si>
    <t>Transport wykr.</t>
  </si>
  <si>
    <t>%</t>
  </si>
  <si>
    <t>Zapotrzebowanie na energię cieplną</t>
  </si>
  <si>
    <t>Ogólne zapotrzebowanie na energię w roku 2020 r. [GJ]</t>
  </si>
  <si>
    <t>węgiel i ekogroszek</t>
  </si>
  <si>
    <t>Wskaźniki</t>
  </si>
  <si>
    <t>Energia elek.</t>
  </si>
  <si>
    <t>Węgiel</t>
  </si>
  <si>
    <t>Olej opałowy</t>
  </si>
  <si>
    <t>Źrodło</t>
  </si>
  <si>
    <t>Samochody osobowe</t>
  </si>
  <si>
    <t>Samochody dostawcze</t>
  </si>
  <si>
    <t>Samochody ciężarowe z naczepą</t>
  </si>
  <si>
    <t>Jednostka</t>
  </si>
  <si>
    <r>
      <t>Mg CO</t>
    </r>
    <r>
      <rPr>
        <vertAlign val="subscript"/>
        <sz val="11"/>
        <color rgb="FF000000"/>
        <rFont val="Calibri"/>
        <family val="2"/>
        <charset val="238"/>
        <scheme val="minor"/>
      </rPr>
      <t>2</t>
    </r>
    <r>
      <rPr>
        <sz val="11"/>
        <color rgb="FF000000"/>
        <rFont val="Calibri"/>
        <family val="2"/>
        <charset val="238"/>
        <scheme val="minor"/>
      </rPr>
      <t>/GJ</t>
    </r>
  </si>
  <si>
    <r>
      <t>g CO</t>
    </r>
    <r>
      <rPr>
        <vertAlign val="subscript"/>
        <sz val="11"/>
        <color rgb="FF000000"/>
        <rFont val="Calibri"/>
        <family val="2"/>
        <charset val="238"/>
        <scheme val="minor"/>
      </rPr>
      <t>2</t>
    </r>
    <r>
      <rPr>
        <sz val="11"/>
        <color rgb="FF000000"/>
        <rFont val="Calibri"/>
        <family val="2"/>
        <charset val="238"/>
        <scheme val="minor"/>
      </rPr>
      <t>/km</t>
    </r>
  </si>
  <si>
    <t>Zestawienie wskaźników</t>
  </si>
  <si>
    <t>Inwentaryzacja emisji</t>
  </si>
  <si>
    <t>Referencyjny wskaźnik jednostkowej emisyjności dwutlenku węgla przy produkcji energii elektrycznej do wyznaczania poziomu bazowego dla projektów JI realizowanych w Polsce” (KOBiZE)</t>
  </si>
  <si>
    <r>
      <t>Mg CO</t>
    </r>
    <r>
      <rPr>
        <vertAlign val="subscript"/>
        <sz val="11"/>
        <color rgb="FF000000"/>
        <rFont val="Calibri"/>
        <family val="2"/>
        <charset val="238"/>
        <scheme val="minor"/>
      </rPr>
      <t>2</t>
    </r>
    <r>
      <rPr>
        <sz val="11"/>
        <color rgb="FF000000"/>
        <rFont val="Calibri"/>
        <family val="2"/>
        <charset val="238"/>
        <scheme val="minor"/>
      </rPr>
      <t>/MWh</t>
    </r>
  </si>
  <si>
    <t>Wartości opałowe (WO) i wskaźniki emisji CO2 (WE) do raportowania w ramach Wspólnotowego Systemu Handlu Uprawnieniami do Emisji (KOBiZE)</t>
  </si>
  <si>
    <t>Załącznik nr 2 - Metodyka - do Regulaminu I konkursu GIS "GAZELA – NISKOEMISYJNY TRANSPORT MIEJSKI" (NFOŚiGW)</t>
  </si>
  <si>
    <t>GJ/m3</t>
  </si>
  <si>
    <t>Gaz ciekły (LPG)</t>
  </si>
  <si>
    <t>GJ/kg</t>
  </si>
  <si>
    <t>Olej napędowy</t>
  </si>
  <si>
    <t>Charakterystyka beznyny, PKN ORLEN, http://www.orlen.pl/PL/DlaBiznesu/Paliwa/Benzyny/Strony/BenzynaBezolowiowa95.aspx</t>
  </si>
  <si>
    <t>Charakterystyka oleju napędowego, PKN ORLEN, http://www.orlen.pl/PL/DlaBiznesu/Paliwa/OlejeNapedowe/Strony/OlejNapedowyEkodieselUltra.aspx</t>
  </si>
  <si>
    <t>Rozporządzenie Ministra Finansów z dnia 22 kwietnia 2004 r. w sprawie obniżenia stawek podatku akcyzowego</t>
  </si>
  <si>
    <t>t/m3</t>
  </si>
  <si>
    <t>Średni przebieg [km/rok]</t>
  </si>
  <si>
    <r>
      <t>wskaźnik emisji [Mg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/GJ]</t>
    </r>
  </si>
  <si>
    <t>Średni czas pracy [h/rok]</t>
  </si>
  <si>
    <t>Karta informacyjna</t>
  </si>
  <si>
    <r>
      <t>Gęstość paliwa [t/m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>]</t>
    </r>
  </si>
  <si>
    <r>
      <t>Średnie spalanie [dm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>/h]</t>
    </r>
  </si>
  <si>
    <r>
      <t>Średnie spalanie [dm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>/km]</t>
    </r>
  </si>
  <si>
    <t>rok 2014</t>
  </si>
  <si>
    <t>Ogólne zapotrzebowanie na energię w roku 2014 r. [GJ]</t>
  </si>
  <si>
    <t>Charakterystyka Gminy</t>
  </si>
  <si>
    <r>
      <t xml:space="preserve">Struktura wykorzystania paliw </t>
    </r>
    <r>
      <rPr>
        <b/>
        <sz val="8"/>
        <color theme="1"/>
        <rFont val="Calibri"/>
        <family val="2"/>
        <charset val="238"/>
        <scheme val="minor"/>
      </rPr>
      <t>(źródło: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i/>
        <sz val="8"/>
        <color theme="1"/>
        <rFont val="Calibri"/>
        <family val="2"/>
        <charset val="238"/>
        <scheme val="minor"/>
      </rPr>
      <t>ankietyzacja)</t>
    </r>
  </si>
  <si>
    <t>Paliwa opałowe - zużycie i emisja - wykresy</t>
  </si>
  <si>
    <t>-</t>
  </si>
  <si>
    <t>tak</t>
  </si>
  <si>
    <r>
      <t>Emisja CO</t>
    </r>
    <r>
      <rPr>
        <b/>
        <vertAlign val="sub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z energii elektrycznej [Mg CO</t>
    </r>
    <r>
      <rPr>
        <b/>
        <vertAlign val="sub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>]</t>
    </r>
  </si>
  <si>
    <r>
      <t>wskaźnik emisji [MG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/GJ]</t>
    </r>
  </si>
  <si>
    <t>Zużycie ciepła [GJ]</t>
  </si>
  <si>
    <t>Źródło ciepła</t>
  </si>
  <si>
    <r>
      <t>wskaźnik emisji [MG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/MWh]</t>
    </r>
  </si>
  <si>
    <t>Zużycie energii elektrycznej [MWh]</t>
  </si>
  <si>
    <r>
      <t>Powierzchnia użytkowa [m</t>
    </r>
    <r>
      <rPr>
        <b/>
        <vertAlign val="superscript"/>
        <sz val="11"/>
        <color indexed="8"/>
        <rFont val="Calibri"/>
        <family val="2"/>
        <charset val="238"/>
        <scheme val="minor"/>
      </rPr>
      <t>2</t>
    </r>
    <r>
      <rPr>
        <b/>
        <sz val="11"/>
        <color indexed="8"/>
        <rFont val="Calibri"/>
        <family val="2"/>
        <charset val="238"/>
        <scheme val="minor"/>
      </rPr>
      <t>]</t>
    </r>
  </si>
  <si>
    <t>Podmiot</t>
  </si>
  <si>
    <t>Lp</t>
  </si>
  <si>
    <t>Obiekty publiczne - zestawienie</t>
  </si>
  <si>
    <t>olej opałowy</t>
  </si>
  <si>
    <t>Grupa taryfowa</t>
  </si>
  <si>
    <t>Zestawienie wskaźników emisji CO2 z poszczególnych źródeł, wykorzystanych w dokumencie</t>
  </si>
  <si>
    <t xml:space="preserve">Wykresy obrazujące emisję CO2 z ruchu tranzytowego i lokalnego </t>
  </si>
  <si>
    <t>Zestawienie obiektów publicznych wraz z informacją o generowanej emisji CO2</t>
  </si>
  <si>
    <t>biomasa</t>
  </si>
  <si>
    <t>Transport</t>
  </si>
  <si>
    <t>nie</t>
  </si>
  <si>
    <t>Oświetlenie uliczne</t>
  </si>
  <si>
    <t>Wskaźnik na rok 2014</t>
  </si>
  <si>
    <t>Średnioroczny wskaźnik rozwoju gospodarczego</t>
  </si>
  <si>
    <t>Sektor mieszkaniowy</t>
  </si>
  <si>
    <t>Sektor działalności gospodarczej</t>
  </si>
  <si>
    <t>Sektor Przemysłu</t>
  </si>
  <si>
    <t>Arkusz kalkulacyjny inwentaryzacji emisji dwutlenku węgla na terenie Gminy Bedlno, wykonany na potrzeby Planu Gospodarki Niskoemisyjnej</t>
  </si>
  <si>
    <t>Podstawowe informacje statystyczne dotyczące Gminy Bedlno</t>
  </si>
  <si>
    <t>Zużycie energii elektrycznej oraz emisja CO2 w roku 2014 wraz z prognozą na rok 2020 z podziałem na sektory</t>
  </si>
  <si>
    <t>Emisja CO2 generowana przez ruch lokalny na terenie Gminy Bedlno w roku 2014 wraz z prognozą na rok 2020</t>
  </si>
  <si>
    <t>Natężenie ruchu oraz Emisja CO2 na drogach tranzytowych przebiegających przez teren Gminy Bedlno w roku 2014 wraz z prognozą na rok 2020</t>
  </si>
  <si>
    <t xml:space="preserve">Zużycie paliw opałowych oraz emisja CO2 w roku 2014 i prognoza na rok 2020 </t>
  </si>
  <si>
    <t>Wykresy obrazujące emisję CO2 generowaną przez  spalanie paliw opałowych</t>
  </si>
  <si>
    <t>Paliwa opałowe w sektorze mieszkaniowym - zużycie i emisja</t>
  </si>
  <si>
    <t>Źrodło: Bank Danych Lokalnych, GUS</t>
  </si>
  <si>
    <t>Emisja z transportu - rok 2014</t>
  </si>
  <si>
    <t>Zużycie energii [MWh]</t>
  </si>
  <si>
    <t>Lp.</t>
  </si>
  <si>
    <t>Miejscowość</t>
  </si>
  <si>
    <t>Ulica</t>
  </si>
  <si>
    <t>Nr domu</t>
  </si>
  <si>
    <t>Rodzaj budynku (j/w/i)</t>
  </si>
  <si>
    <t>Rok oddania do użytku</t>
  </si>
  <si>
    <t>Powierzchnia użytkowa [m2]</t>
  </si>
  <si>
    <t>Materiał budowy</t>
  </si>
  <si>
    <t>Stan okien (d/ś/z)</t>
  </si>
  <si>
    <t>Ocieplenie</t>
  </si>
  <si>
    <t>Rodzaj ogrzewania (c/p/i)</t>
  </si>
  <si>
    <t>Rodzaj ogrzewania - inne</t>
  </si>
  <si>
    <t>Moc kotła [kW]</t>
  </si>
  <si>
    <t>Paliwo i zużycie na potrzeby ogrzewania</t>
  </si>
  <si>
    <t>Paliwo - inne (rodzaj)</t>
  </si>
  <si>
    <t>Roczne zużycie e.e. [zł]</t>
  </si>
  <si>
    <t>Roczne zużycie gazu LPG [szt/rok]</t>
  </si>
  <si>
    <t>Sposób podgrzewania ciepłej wody (co/be/ppg/ppe/ks/i</t>
  </si>
  <si>
    <t>Ciepła woda - inny (rodzaj)</t>
  </si>
  <si>
    <t>wykorzystane OZE (ks/of/pc/gw/i)</t>
  </si>
  <si>
    <t>OZE - inne (rodzaj)</t>
  </si>
  <si>
    <t>OZE Plan (ks/of/pc/gw/i)  (tak/nie)</t>
  </si>
  <si>
    <t>OZE Plan - inne (rodzaj)</t>
  </si>
  <si>
    <t>Planowane prace (tak/nie)</t>
  </si>
  <si>
    <t>Planowane prace - inne (rodzaj)</t>
  </si>
  <si>
    <t>Wymiana kotła</t>
  </si>
  <si>
    <t>Podłączenie do gazu siecowego [TAK/NIE]</t>
  </si>
  <si>
    <t>Ściany</t>
  </si>
  <si>
    <t>Stropy</t>
  </si>
  <si>
    <t>Zużycie węgiel [t]</t>
  </si>
  <si>
    <r>
      <t>Zużycie drewno [m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>]</t>
    </r>
  </si>
  <si>
    <t>Zużycie gaz [zł]</t>
  </si>
  <si>
    <t>Zużycie prąd [zł]</t>
  </si>
  <si>
    <t>Zużycie olej [l]</t>
  </si>
  <si>
    <t>Zużycie inne</t>
  </si>
  <si>
    <t>Kolektory słoneczne</t>
  </si>
  <si>
    <t>Ogniwa fotowoltaiczne</t>
  </si>
  <si>
    <t>Pompy ciepła</t>
  </si>
  <si>
    <t>Generatory wiatrowe</t>
  </si>
  <si>
    <t>Inne</t>
  </si>
  <si>
    <t>Wymiana okien</t>
  </si>
  <si>
    <t>Docieplenie ścian</t>
  </si>
  <si>
    <t>Docieplenie stropów</t>
  </si>
  <si>
    <t>Termostaty</t>
  </si>
  <si>
    <t>Typ</t>
  </si>
  <si>
    <t>Rodzaj</t>
  </si>
  <si>
    <t>1.</t>
  </si>
  <si>
    <t>Wojszyce</t>
  </si>
  <si>
    <t>jednorodzinny</t>
  </si>
  <si>
    <t>cegła czerwona</t>
  </si>
  <si>
    <t>dobry</t>
  </si>
  <si>
    <t>centralne</t>
  </si>
  <si>
    <t>co</t>
  </si>
  <si>
    <t>2.</t>
  </si>
  <si>
    <t>szlaka</t>
  </si>
  <si>
    <t>4t</t>
  </si>
  <si>
    <t>miał</t>
  </si>
  <si>
    <t>3.</t>
  </si>
  <si>
    <t>5a</t>
  </si>
  <si>
    <t>cegła kratówka, pustak</t>
  </si>
  <si>
    <t>4.</t>
  </si>
  <si>
    <t>cegła biała</t>
  </si>
  <si>
    <t>5.</t>
  </si>
  <si>
    <t>glina, cegła, drewno</t>
  </si>
  <si>
    <t>zły</t>
  </si>
  <si>
    <t>w pokojach</t>
  </si>
  <si>
    <t>kuchnia + piec</t>
  </si>
  <si>
    <t>i</t>
  </si>
  <si>
    <t>podkowa</t>
  </si>
  <si>
    <t>6.</t>
  </si>
  <si>
    <t>styropian</t>
  </si>
  <si>
    <t>7t</t>
  </si>
  <si>
    <t>7.</t>
  </si>
  <si>
    <t>cegła, szlaka</t>
  </si>
  <si>
    <t>6t</t>
  </si>
  <si>
    <t>8.</t>
  </si>
  <si>
    <t>pustak szlakowy</t>
  </si>
  <si>
    <t>5t</t>
  </si>
  <si>
    <t>9.</t>
  </si>
  <si>
    <t>lesz, cegła</t>
  </si>
  <si>
    <t>10.</t>
  </si>
  <si>
    <t>19</t>
  </si>
  <si>
    <t>lesz, glina</t>
  </si>
  <si>
    <t>średni</t>
  </si>
  <si>
    <t>11.</t>
  </si>
  <si>
    <t>22</t>
  </si>
  <si>
    <t>pustak pianowy</t>
  </si>
  <si>
    <t>12.</t>
  </si>
  <si>
    <t>23</t>
  </si>
  <si>
    <t>lesz</t>
  </si>
  <si>
    <t>13.</t>
  </si>
  <si>
    <t>29</t>
  </si>
  <si>
    <t>14.</t>
  </si>
  <si>
    <t>29a</t>
  </si>
  <si>
    <t>cegła kratówka</t>
  </si>
  <si>
    <t>ppg</t>
  </si>
  <si>
    <t>15.</t>
  </si>
  <si>
    <t>29b</t>
  </si>
  <si>
    <t>drewno</t>
  </si>
  <si>
    <t>wata szkalana</t>
  </si>
  <si>
    <t>wełna mineralna</t>
  </si>
  <si>
    <t>16.</t>
  </si>
  <si>
    <t>30</t>
  </si>
  <si>
    <t>cegła kratówka, pustak pianowy</t>
  </si>
  <si>
    <t>17.</t>
  </si>
  <si>
    <t>32</t>
  </si>
  <si>
    <t>18.</t>
  </si>
  <si>
    <t>33</t>
  </si>
  <si>
    <t>19.</t>
  </si>
  <si>
    <t>34</t>
  </si>
  <si>
    <t>20.</t>
  </si>
  <si>
    <t>38</t>
  </si>
  <si>
    <t>żużel lany, cegła</t>
  </si>
  <si>
    <t>brak cwu</t>
  </si>
  <si>
    <t>21.</t>
  </si>
  <si>
    <t>suporex</t>
  </si>
  <si>
    <t>22.</t>
  </si>
  <si>
    <t>b.n</t>
  </si>
  <si>
    <t>cegła  czerwona</t>
  </si>
  <si>
    <t>23.</t>
  </si>
  <si>
    <t>39a</t>
  </si>
  <si>
    <t>3t</t>
  </si>
  <si>
    <t>24.</t>
  </si>
  <si>
    <t>40</t>
  </si>
  <si>
    <t>25.</t>
  </si>
  <si>
    <t>42</t>
  </si>
  <si>
    <t>co, be</t>
  </si>
  <si>
    <t>26.</t>
  </si>
  <si>
    <t>27.</t>
  </si>
  <si>
    <t>cegła kratówka, czerwona, pustak suporex</t>
  </si>
  <si>
    <t>28.</t>
  </si>
  <si>
    <t>wielorodzinny</t>
  </si>
  <si>
    <t>be</t>
  </si>
  <si>
    <t>29.</t>
  </si>
  <si>
    <t>48b</t>
  </si>
  <si>
    <t>pustak</t>
  </si>
  <si>
    <t>30.</t>
  </si>
  <si>
    <t>pustak pianowy, suporex</t>
  </si>
  <si>
    <t>31.</t>
  </si>
  <si>
    <t>49a</t>
  </si>
  <si>
    <t>pustak, suporex</t>
  </si>
  <si>
    <t>7 ekogroszek</t>
  </si>
  <si>
    <t>32.</t>
  </si>
  <si>
    <t>49c</t>
  </si>
  <si>
    <t>5 t</t>
  </si>
  <si>
    <t>33.</t>
  </si>
  <si>
    <t>49g</t>
  </si>
  <si>
    <t>co, ks</t>
  </si>
  <si>
    <t>ks</t>
  </si>
  <si>
    <t>34.</t>
  </si>
  <si>
    <t>50</t>
  </si>
  <si>
    <t xml:space="preserve">cegła kratówka, </t>
  </si>
  <si>
    <t>10t</t>
  </si>
  <si>
    <t>35.</t>
  </si>
  <si>
    <t>54</t>
  </si>
  <si>
    <t>pustak, cegła</t>
  </si>
  <si>
    <t>co, i</t>
  </si>
  <si>
    <t>36.</t>
  </si>
  <si>
    <t>55</t>
  </si>
  <si>
    <t>piece węglowe + kuchnia</t>
  </si>
  <si>
    <t>37.</t>
  </si>
  <si>
    <t>56</t>
  </si>
  <si>
    <t>38.</t>
  </si>
  <si>
    <t>56a</t>
  </si>
  <si>
    <t>39.</t>
  </si>
  <si>
    <t>5 ekogroszek</t>
  </si>
  <si>
    <t>40.</t>
  </si>
  <si>
    <t>na ekogroszek</t>
  </si>
  <si>
    <t>41.</t>
  </si>
  <si>
    <t>styropian-częściowo</t>
  </si>
  <si>
    <t>42.</t>
  </si>
  <si>
    <t>szlaka, cergła czerwona</t>
  </si>
  <si>
    <t>43.</t>
  </si>
  <si>
    <t>wymiana dachu</t>
  </si>
  <si>
    <t>44.</t>
  </si>
  <si>
    <t>cegła czerwona, pustak</t>
  </si>
  <si>
    <t>2t</t>
  </si>
  <si>
    <t>45.</t>
  </si>
  <si>
    <t xml:space="preserve">glina, cegła </t>
  </si>
  <si>
    <t>kuchnia węglowa</t>
  </si>
  <si>
    <t>46.</t>
  </si>
  <si>
    <t>cegła czerwona, pustak max</t>
  </si>
  <si>
    <t>47.</t>
  </si>
  <si>
    <t>68a</t>
  </si>
  <si>
    <t>6 ekogroszek</t>
  </si>
  <si>
    <t>48.</t>
  </si>
  <si>
    <t>49.</t>
  </si>
  <si>
    <t>50.</t>
  </si>
  <si>
    <t>71a</t>
  </si>
  <si>
    <t>trociny</t>
  </si>
  <si>
    <t>51.</t>
  </si>
  <si>
    <t>52.</t>
  </si>
  <si>
    <t>pustak, szlaka</t>
  </si>
  <si>
    <t>53.</t>
  </si>
  <si>
    <t>1t</t>
  </si>
  <si>
    <t>54.</t>
  </si>
  <si>
    <t>Szewce Owsiane</t>
  </si>
  <si>
    <t>4,5t</t>
  </si>
  <si>
    <t>55.</t>
  </si>
  <si>
    <t>56.</t>
  </si>
  <si>
    <t>cegła kratówka, pustak suporex</t>
  </si>
  <si>
    <t>57.</t>
  </si>
  <si>
    <t>58.</t>
  </si>
  <si>
    <t>59.</t>
  </si>
  <si>
    <t>cegła, lesz</t>
  </si>
  <si>
    <t>60.</t>
  </si>
  <si>
    <t>cegła czerwona, suporex</t>
  </si>
  <si>
    <t>5(w tym miał)</t>
  </si>
  <si>
    <t>61.</t>
  </si>
  <si>
    <t>62.</t>
  </si>
  <si>
    <t>cegła, pustak</t>
  </si>
  <si>
    <t>63.</t>
  </si>
  <si>
    <t>na węgiel</t>
  </si>
  <si>
    <t>64.</t>
  </si>
  <si>
    <t>1,5t</t>
  </si>
  <si>
    <t>65.</t>
  </si>
  <si>
    <t>66.</t>
  </si>
  <si>
    <t>Marynin</t>
  </si>
  <si>
    <t>pustak, cegła ceramiczna</t>
  </si>
  <si>
    <t>2,5t</t>
  </si>
  <si>
    <t>67.</t>
  </si>
  <si>
    <t>68.</t>
  </si>
  <si>
    <t>69.</t>
  </si>
  <si>
    <t>1977 + 2012</t>
  </si>
  <si>
    <t>szlaka, pustak</t>
  </si>
  <si>
    <t>8 ekogroszek</t>
  </si>
  <si>
    <t>70.</t>
  </si>
  <si>
    <t>71.</t>
  </si>
  <si>
    <t>szlaa, cegła</t>
  </si>
  <si>
    <t>pc</t>
  </si>
  <si>
    <t>72.</t>
  </si>
  <si>
    <t>9</t>
  </si>
  <si>
    <t>szlaka, cegła czerwona</t>
  </si>
  <si>
    <t>centralne z kuchni</t>
  </si>
  <si>
    <t>73.</t>
  </si>
  <si>
    <t>Szewce Nadolne</t>
  </si>
  <si>
    <t>1</t>
  </si>
  <si>
    <t>6</t>
  </si>
  <si>
    <t>74.</t>
  </si>
  <si>
    <t>2</t>
  </si>
  <si>
    <t>75.</t>
  </si>
  <si>
    <t>3</t>
  </si>
  <si>
    <t>2 ekogroszek</t>
  </si>
  <si>
    <t>76.</t>
  </si>
  <si>
    <t>18</t>
  </si>
  <si>
    <t>77.</t>
  </si>
  <si>
    <t>pustak szlakowy, cegła</t>
  </si>
  <si>
    <t>13</t>
  </si>
  <si>
    <t>78.</t>
  </si>
  <si>
    <t>4</t>
  </si>
  <si>
    <t>12</t>
  </si>
  <si>
    <t>79.</t>
  </si>
  <si>
    <t>80.</t>
  </si>
  <si>
    <t>7</t>
  </si>
  <si>
    <t>81.</t>
  </si>
  <si>
    <t>10</t>
  </si>
  <si>
    <t>82.</t>
  </si>
  <si>
    <t>11</t>
  </si>
  <si>
    <t>pustak kramzytowy</t>
  </si>
  <si>
    <t>83.</t>
  </si>
  <si>
    <t>84.</t>
  </si>
  <si>
    <t>cegła, pustak kramzytowy</t>
  </si>
  <si>
    <t>85.</t>
  </si>
  <si>
    <t>86.</t>
  </si>
  <si>
    <t>87.</t>
  </si>
  <si>
    <t>24</t>
  </si>
  <si>
    <t>pianka</t>
  </si>
  <si>
    <t>88.</t>
  </si>
  <si>
    <t>25</t>
  </si>
  <si>
    <t>89.</t>
  </si>
  <si>
    <t>28</t>
  </si>
  <si>
    <t>90.</t>
  </si>
  <si>
    <t>31</t>
  </si>
  <si>
    <t>91.</t>
  </si>
  <si>
    <t>92.</t>
  </si>
  <si>
    <t>93.</t>
  </si>
  <si>
    <t>Czarnów</t>
  </si>
  <si>
    <t>94.</t>
  </si>
  <si>
    <t>95.</t>
  </si>
  <si>
    <t>96.</t>
  </si>
  <si>
    <t>5</t>
  </si>
  <si>
    <t>piec węglowy</t>
  </si>
  <si>
    <t>97.</t>
  </si>
  <si>
    <t>na ekogroszek lub miał</t>
  </si>
  <si>
    <t>98.</t>
  </si>
  <si>
    <t>cegla czerwona</t>
  </si>
  <si>
    <t>99.</t>
  </si>
  <si>
    <t xml:space="preserve">1t </t>
  </si>
  <si>
    <t>100.</t>
  </si>
  <si>
    <t>101.</t>
  </si>
  <si>
    <t>lany żużel</t>
  </si>
  <si>
    <t>102.</t>
  </si>
  <si>
    <t>pustak kramzytowy, cegła</t>
  </si>
  <si>
    <t>103.</t>
  </si>
  <si>
    <t>104.</t>
  </si>
  <si>
    <t>Konstantynów</t>
  </si>
  <si>
    <t>koza</t>
  </si>
  <si>
    <t>105.</t>
  </si>
  <si>
    <t>106.</t>
  </si>
  <si>
    <t>3 ekogroszek</t>
  </si>
  <si>
    <t>107.</t>
  </si>
  <si>
    <t>108.</t>
  </si>
  <si>
    <t>109.</t>
  </si>
  <si>
    <t>modernizacja budynku</t>
  </si>
  <si>
    <t>110.</t>
  </si>
  <si>
    <t>111.</t>
  </si>
  <si>
    <t>112.</t>
  </si>
  <si>
    <t>15</t>
  </si>
  <si>
    <t>113.</t>
  </si>
  <si>
    <t>16</t>
  </si>
  <si>
    <t>na miał</t>
  </si>
  <si>
    <t>114.</t>
  </si>
  <si>
    <t>115.</t>
  </si>
  <si>
    <t>styropian-połowa</t>
  </si>
  <si>
    <t>116.</t>
  </si>
  <si>
    <t>20</t>
  </si>
  <si>
    <t>117.</t>
  </si>
  <si>
    <t>118.</t>
  </si>
  <si>
    <t>119.</t>
  </si>
  <si>
    <t>Szewce Walentyna</t>
  </si>
  <si>
    <t>120.</t>
  </si>
  <si>
    <t>121.</t>
  </si>
  <si>
    <t>122.</t>
  </si>
  <si>
    <t>8</t>
  </si>
  <si>
    <t>123.</t>
  </si>
  <si>
    <t>1958 + 1986</t>
  </si>
  <si>
    <t>lesz, pustak kramzytowy</t>
  </si>
  <si>
    <t>124.</t>
  </si>
  <si>
    <t>125.</t>
  </si>
  <si>
    <t>126.</t>
  </si>
  <si>
    <t>127.</t>
  </si>
  <si>
    <t>128.</t>
  </si>
  <si>
    <t>cegła czerwona, lesz</t>
  </si>
  <si>
    <t>4 ekogroszek</t>
  </si>
  <si>
    <t>129.</t>
  </si>
  <si>
    <t>130.</t>
  </si>
  <si>
    <t>131.</t>
  </si>
  <si>
    <t>132.</t>
  </si>
  <si>
    <t>133.</t>
  </si>
  <si>
    <t>134.</t>
  </si>
  <si>
    <t>135.</t>
  </si>
  <si>
    <t>Waliszew</t>
  </si>
  <si>
    <t>136.</t>
  </si>
  <si>
    <t>137.</t>
  </si>
  <si>
    <t>138.</t>
  </si>
  <si>
    <t>cegła biała, szlaka</t>
  </si>
  <si>
    <t>139.</t>
  </si>
  <si>
    <t>140.</t>
  </si>
  <si>
    <t>141.</t>
  </si>
  <si>
    <t>142.</t>
  </si>
  <si>
    <t>143.</t>
  </si>
  <si>
    <t>144.</t>
  </si>
  <si>
    <t>145.</t>
  </si>
  <si>
    <t>146.</t>
  </si>
  <si>
    <t>17</t>
  </si>
  <si>
    <t>na węgiel i miał</t>
  </si>
  <si>
    <t>147.</t>
  </si>
  <si>
    <t>cegła, czerwona, szlaka</t>
  </si>
  <si>
    <t>148.</t>
  </si>
  <si>
    <t>149.</t>
  </si>
  <si>
    <t>150.</t>
  </si>
  <si>
    <t>151.</t>
  </si>
  <si>
    <t>cegła kratówka, suporex</t>
  </si>
  <si>
    <t>152.</t>
  </si>
  <si>
    <t>26</t>
  </si>
  <si>
    <t>153.</t>
  </si>
  <si>
    <t>27</t>
  </si>
  <si>
    <t>1952 + 2000</t>
  </si>
  <si>
    <t>co, ppe</t>
  </si>
  <si>
    <t>154.</t>
  </si>
  <si>
    <t>155.</t>
  </si>
  <si>
    <t>156.</t>
  </si>
  <si>
    <t>Wiktorów</t>
  </si>
  <si>
    <t>styropian, wata szklana</t>
  </si>
  <si>
    <t>8t</t>
  </si>
  <si>
    <t>157.</t>
  </si>
  <si>
    <t>cegła biała, suporex</t>
  </si>
  <si>
    <t>158.</t>
  </si>
  <si>
    <t>kuchnia kaflowa</t>
  </si>
  <si>
    <t>159.</t>
  </si>
  <si>
    <t>160.</t>
  </si>
  <si>
    <t>Mateuszew</t>
  </si>
  <si>
    <t>7 (w tym miał)</t>
  </si>
  <si>
    <t>161.</t>
  </si>
  <si>
    <t>162.</t>
  </si>
  <si>
    <t xml:space="preserve">montaż c.o. </t>
  </si>
  <si>
    <t>163.</t>
  </si>
  <si>
    <t>cegła, kratówka, suporex</t>
  </si>
  <si>
    <t>164.</t>
  </si>
  <si>
    <t>Plecka Dąbrowa</t>
  </si>
  <si>
    <t>165.</t>
  </si>
  <si>
    <t>166.</t>
  </si>
  <si>
    <t>167.</t>
  </si>
  <si>
    <t>pustak max</t>
  </si>
  <si>
    <t>168.</t>
  </si>
  <si>
    <t>169.</t>
  </si>
  <si>
    <t>170.</t>
  </si>
  <si>
    <t>171.</t>
  </si>
  <si>
    <t>172.</t>
  </si>
  <si>
    <t>173.</t>
  </si>
  <si>
    <t>1 ekogroszek</t>
  </si>
  <si>
    <t>174.</t>
  </si>
  <si>
    <t>175.</t>
  </si>
  <si>
    <t>176.</t>
  </si>
  <si>
    <t>montaż c.o.</t>
  </si>
  <si>
    <t>177.</t>
  </si>
  <si>
    <t>178.</t>
  </si>
  <si>
    <t>co, ppg</t>
  </si>
  <si>
    <t>179.</t>
  </si>
  <si>
    <t>180.</t>
  </si>
  <si>
    <t>181.</t>
  </si>
  <si>
    <t>182.</t>
  </si>
  <si>
    <t>183.</t>
  </si>
  <si>
    <t>184.</t>
  </si>
  <si>
    <t>Lasota</t>
  </si>
  <si>
    <t>185.</t>
  </si>
  <si>
    <t>186.</t>
  </si>
  <si>
    <t>cegła czerwona, kamień</t>
  </si>
  <si>
    <t>187.</t>
  </si>
  <si>
    <t>188.</t>
  </si>
  <si>
    <t>szlak, cegła</t>
  </si>
  <si>
    <t>189.</t>
  </si>
  <si>
    <t>190.</t>
  </si>
  <si>
    <t>191.</t>
  </si>
  <si>
    <t>Antoniew</t>
  </si>
  <si>
    <t>192.</t>
  </si>
  <si>
    <t>193.</t>
  </si>
  <si>
    <t>5  (w tym miał)</t>
  </si>
  <si>
    <t>194.</t>
  </si>
  <si>
    <t xml:space="preserve">5t </t>
  </si>
  <si>
    <t>195.</t>
  </si>
  <si>
    <t>196.</t>
  </si>
  <si>
    <t>197.</t>
  </si>
  <si>
    <t>198.</t>
  </si>
  <si>
    <t>199.</t>
  </si>
  <si>
    <t>cegła, kamień</t>
  </si>
  <si>
    <t>200.</t>
  </si>
  <si>
    <t>201.</t>
  </si>
  <si>
    <t>202.</t>
  </si>
  <si>
    <t>203.</t>
  </si>
  <si>
    <t>204.</t>
  </si>
  <si>
    <t>205.</t>
  </si>
  <si>
    <t>206.</t>
  </si>
  <si>
    <t>cegła czerwona, szlaka</t>
  </si>
  <si>
    <t>207.</t>
  </si>
  <si>
    <t>208.</t>
  </si>
  <si>
    <t>Ernestynów</t>
  </si>
  <si>
    <t>209.</t>
  </si>
  <si>
    <t>210.</t>
  </si>
  <si>
    <t>211.</t>
  </si>
  <si>
    <t>212.</t>
  </si>
  <si>
    <t>213.</t>
  </si>
  <si>
    <t>214.</t>
  </si>
  <si>
    <t>215.</t>
  </si>
  <si>
    <t>3,5 ekogroszek</t>
  </si>
  <si>
    <t>co,ks</t>
  </si>
  <si>
    <t>216.</t>
  </si>
  <si>
    <t>Wewiórz</t>
  </si>
  <si>
    <t>suprema</t>
  </si>
  <si>
    <t>217.</t>
  </si>
  <si>
    <t>218.</t>
  </si>
  <si>
    <t>cegła kratówka, pustak kramzytowy</t>
  </si>
  <si>
    <t>219.</t>
  </si>
  <si>
    <t>220.</t>
  </si>
  <si>
    <t>221.</t>
  </si>
  <si>
    <t>222.</t>
  </si>
  <si>
    <t>223.</t>
  </si>
  <si>
    <t>224.</t>
  </si>
  <si>
    <t>Franciszków Stary</t>
  </si>
  <si>
    <t>225.</t>
  </si>
  <si>
    <t>226.</t>
  </si>
  <si>
    <t>227.</t>
  </si>
  <si>
    <t>228.</t>
  </si>
  <si>
    <t>Stradzew</t>
  </si>
  <si>
    <t>229.</t>
  </si>
  <si>
    <t>230.</t>
  </si>
  <si>
    <t>1930 + 1976 + 2000</t>
  </si>
  <si>
    <t>pustak, cegła, kamień</t>
  </si>
  <si>
    <t>231.</t>
  </si>
  <si>
    <t>Kręcieszki</t>
  </si>
  <si>
    <t>232.</t>
  </si>
  <si>
    <t>233.</t>
  </si>
  <si>
    <t>234.</t>
  </si>
  <si>
    <t>235.</t>
  </si>
  <si>
    <t>236.</t>
  </si>
  <si>
    <t>237.</t>
  </si>
  <si>
    <t>238.</t>
  </si>
  <si>
    <t>239.</t>
  </si>
  <si>
    <t>pustak suporex</t>
  </si>
  <si>
    <t>240.</t>
  </si>
  <si>
    <t>1956 + 2007</t>
  </si>
  <si>
    <t>szlaka, suporex</t>
  </si>
  <si>
    <t>241.</t>
  </si>
  <si>
    <t>242.</t>
  </si>
  <si>
    <t>1954 + 2007</t>
  </si>
  <si>
    <t>lesz, pustak</t>
  </si>
  <si>
    <t>243.</t>
  </si>
  <si>
    <t xml:space="preserve">2t </t>
  </si>
  <si>
    <t>244.</t>
  </si>
  <si>
    <t>Wyrów</t>
  </si>
  <si>
    <t>245.</t>
  </si>
  <si>
    <t>246.</t>
  </si>
  <si>
    <t>247.</t>
  </si>
  <si>
    <t>Żeronice</t>
  </si>
  <si>
    <t>248.</t>
  </si>
  <si>
    <t>cegła biała, pustak</t>
  </si>
  <si>
    <t>1,5 (w tym miał)</t>
  </si>
  <si>
    <t>249.</t>
  </si>
  <si>
    <t>250.</t>
  </si>
  <si>
    <t>251.</t>
  </si>
  <si>
    <t>252.</t>
  </si>
  <si>
    <t>253.</t>
  </si>
  <si>
    <t>254.</t>
  </si>
  <si>
    <t>1962 + 1985</t>
  </si>
  <si>
    <t>255.</t>
  </si>
  <si>
    <t>256.</t>
  </si>
  <si>
    <t>kuchnia + piece</t>
  </si>
  <si>
    <t>257.</t>
  </si>
  <si>
    <t>258.</t>
  </si>
  <si>
    <t>259.</t>
  </si>
  <si>
    <t>260.</t>
  </si>
  <si>
    <t>261.</t>
  </si>
  <si>
    <t>262.</t>
  </si>
  <si>
    <t>cegła max, pustak</t>
  </si>
  <si>
    <t>4,5 ekogroszek</t>
  </si>
  <si>
    <t>263.</t>
  </si>
  <si>
    <t>264.</t>
  </si>
  <si>
    <t>265.</t>
  </si>
  <si>
    <t>266.</t>
  </si>
  <si>
    <t>267.</t>
  </si>
  <si>
    <t>268.</t>
  </si>
  <si>
    <t>Groszki</t>
  </si>
  <si>
    <t>269.</t>
  </si>
  <si>
    <t>270.</t>
  </si>
  <si>
    <t>271.</t>
  </si>
  <si>
    <t>272.</t>
  </si>
  <si>
    <t>Załusin</t>
  </si>
  <si>
    <t>273.</t>
  </si>
  <si>
    <t>274.</t>
  </si>
  <si>
    <t>275.</t>
  </si>
  <si>
    <t>276.</t>
  </si>
  <si>
    <t>277.</t>
  </si>
  <si>
    <t>7a</t>
  </si>
  <si>
    <t>278.</t>
  </si>
  <si>
    <t>1969 + 2014</t>
  </si>
  <si>
    <t>cegł, pustak</t>
  </si>
  <si>
    <t>centralne- ogrzewanie podłogowe</t>
  </si>
  <si>
    <t>279.</t>
  </si>
  <si>
    <t>4 (w tym miał)</t>
  </si>
  <si>
    <t>280.</t>
  </si>
  <si>
    <t>281.</t>
  </si>
  <si>
    <t>piece węgolwe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</si>
  <si>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</si>
  <si>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</si>
  <si>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</si>
  <si>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</si>
  <si>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</si>
  <si>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</si>
  <si>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</si>
  <si>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</si>
  <si>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</si>
  <si>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</si>
  <si>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pustak max, suporex</t>
  </si>
  <si>
    <t>8 (w tym miał)</t>
  </si>
  <si>
    <t>292.</t>
  </si>
  <si>
    <t>Teodorów</t>
  </si>
  <si>
    <t>porotherm</t>
  </si>
  <si>
    <t>293.</t>
  </si>
  <si>
    <t>294.</t>
  </si>
  <si>
    <t>295.</t>
  </si>
  <si>
    <t>Ruszki</t>
  </si>
  <si>
    <t>296.</t>
  </si>
  <si>
    <t>297.</t>
  </si>
  <si>
    <t>298.</t>
  </si>
  <si>
    <t>299.</t>
  </si>
  <si>
    <t>300.</t>
  </si>
  <si>
    <t>Tomczyce</t>
  </si>
  <si>
    <t>301.</t>
  </si>
  <si>
    <t>302.</t>
  </si>
  <si>
    <t>303.</t>
  </si>
  <si>
    <t>304.</t>
  </si>
  <si>
    <t>piec węglow + kuchnia</t>
  </si>
  <si>
    <t>305.</t>
  </si>
  <si>
    <t>306.</t>
  </si>
  <si>
    <t>szlaka, cegła</t>
  </si>
  <si>
    <t>307.</t>
  </si>
  <si>
    <t>308.</t>
  </si>
  <si>
    <t>szlaka , cegła</t>
  </si>
  <si>
    <t>309.</t>
  </si>
  <si>
    <t>trzcina</t>
  </si>
  <si>
    <t>310.</t>
  </si>
  <si>
    <t>311.</t>
  </si>
  <si>
    <t>Stradzew Górki</t>
  </si>
  <si>
    <t>312.</t>
  </si>
  <si>
    <t>cegła, pustak suporex</t>
  </si>
  <si>
    <t>313.</t>
  </si>
  <si>
    <t>314.</t>
  </si>
  <si>
    <t>315.</t>
  </si>
  <si>
    <t>316.</t>
  </si>
  <si>
    <t>Pniewo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</si>
  <si>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</si>
  <si>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</si>
  <si>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</si>
  <si>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</si>
  <si>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</si>
  <si>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</si>
  <si>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</si>
  <si>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</si>
  <si>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</si>
  <si>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</si>
  <si>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</si>
  <si>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</si>
  <si>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</si>
  <si>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19a</t>
  </si>
  <si>
    <t>330.</t>
  </si>
  <si>
    <t>331.</t>
  </si>
  <si>
    <t>332.</t>
  </si>
  <si>
    <t>Stanisławice</t>
  </si>
  <si>
    <t>cegła, suporex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</si>
  <si>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</si>
  <si>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</si>
  <si>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</si>
  <si>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</si>
  <si>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</si>
  <si>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</si>
  <si>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</si>
  <si>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</si>
  <si>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</si>
  <si>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1964 + 2015</t>
  </si>
  <si>
    <t>ytong, szlaka</t>
  </si>
  <si>
    <t>styropian, wełna mineralna</t>
  </si>
  <si>
    <t>342.</t>
  </si>
  <si>
    <t>343.</t>
  </si>
  <si>
    <t>kamień, szlaka, cegła czerwona</t>
  </si>
  <si>
    <t>344.</t>
  </si>
  <si>
    <t>345.</t>
  </si>
  <si>
    <t>346.</t>
  </si>
  <si>
    <t>kuchnia + piec węglowy</t>
  </si>
  <si>
    <t>347.</t>
  </si>
  <si>
    <t>348.</t>
  </si>
  <si>
    <t>Wola Kałkowa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</si>
  <si>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</si>
  <si>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</si>
  <si>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</si>
  <si>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</si>
  <si>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</si>
  <si>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</si>
  <si>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</si>
  <si>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</si>
  <si>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</si>
  <si>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</si>
  <si>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</si>
  <si>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</si>
  <si>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cegła czerwona, gazobeton</t>
  </si>
  <si>
    <t>8,5 ekogroszek</t>
  </si>
  <si>
    <t>361.</t>
  </si>
  <si>
    <t>362.</t>
  </si>
  <si>
    <t>1958 + 2010</t>
  </si>
  <si>
    <t>cegła czerwona, żużel</t>
  </si>
  <si>
    <t>odzysk z basenu z mlekiem</t>
  </si>
  <si>
    <t>363.</t>
  </si>
  <si>
    <t>364.</t>
  </si>
  <si>
    <t>365.</t>
  </si>
  <si>
    <t>366.</t>
  </si>
  <si>
    <t>drewno, pustak</t>
  </si>
  <si>
    <t>367.</t>
  </si>
  <si>
    <t>368.</t>
  </si>
  <si>
    <t>Bedlno</t>
  </si>
  <si>
    <t>369.</t>
  </si>
  <si>
    <t>370.</t>
  </si>
  <si>
    <t>cegła czerwona, cegła biała</t>
  </si>
  <si>
    <t>371.</t>
  </si>
  <si>
    <t>372.</t>
  </si>
  <si>
    <t>373.</t>
  </si>
  <si>
    <t>374.</t>
  </si>
  <si>
    <t xml:space="preserve">6t 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</si>
  <si>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</si>
  <si>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</si>
  <si>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</si>
  <si>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</si>
  <si>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</si>
  <si>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</si>
  <si>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</si>
  <si>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</si>
  <si>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</si>
  <si>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</si>
  <si>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</si>
  <si>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</si>
  <si>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</si>
  <si>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</si>
  <si>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</si>
  <si>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</si>
  <si>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44a</t>
  </si>
  <si>
    <t>391.</t>
  </si>
  <si>
    <t>392.</t>
  </si>
  <si>
    <t>1962 + 1990</t>
  </si>
  <si>
    <t>393.</t>
  </si>
  <si>
    <t>394.</t>
  </si>
  <si>
    <t>pustak ytong</t>
  </si>
  <si>
    <t>395.</t>
  </si>
  <si>
    <t>396.</t>
  </si>
  <si>
    <t>cegła max, suporex</t>
  </si>
  <si>
    <t>397.</t>
  </si>
  <si>
    <t>398.</t>
  </si>
  <si>
    <t>399.</t>
  </si>
  <si>
    <t>400.</t>
  </si>
  <si>
    <t>401.</t>
  </si>
  <si>
    <t>Bedlno-Parcele</t>
  </si>
  <si>
    <t>402.</t>
  </si>
  <si>
    <t>Orłów-Kolonia</t>
  </si>
  <si>
    <t>403.</t>
  </si>
  <si>
    <t>piec + kuchnia</t>
  </si>
  <si>
    <t>404.</t>
  </si>
  <si>
    <t>405.</t>
  </si>
  <si>
    <t>406.</t>
  </si>
  <si>
    <t>piece węglowe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</si>
  <si>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</si>
  <si>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</si>
  <si>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</si>
  <si>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</si>
  <si>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</si>
  <si>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</si>
  <si>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</si>
  <si>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</si>
  <si>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</si>
  <si>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</si>
  <si>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</si>
  <si>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</si>
  <si>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</si>
  <si>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</si>
  <si>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</si>
  <si>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</si>
  <si>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</si>
  <si>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</si>
  <si>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</si>
  <si>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</si>
  <si>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</si>
  <si>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</si>
  <si>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Gosławice</t>
  </si>
  <si>
    <t>12 ekogroszek</t>
  </si>
  <si>
    <t>429.</t>
  </si>
  <si>
    <t>430.</t>
  </si>
  <si>
    <t>431.</t>
  </si>
  <si>
    <t>432.</t>
  </si>
  <si>
    <t>433.</t>
  </si>
  <si>
    <t>434.</t>
  </si>
  <si>
    <t>kuchnia węglowa + piec</t>
  </si>
  <si>
    <t>435.</t>
  </si>
  <si>
    <t>2,5 ekogroszek</t>
  </si>
  <si>
    <t>ks, of</t>
  </si>
  <si>
    <t>436.</t>
  </si>
  <si>
    <t>437.</t>
  </si>
  <si>
    <t>438.</t>
  </si>
  <si>
    <t>439.</t>
  </si>
  <si>
    <t>440.</t>
  </si>
  <si>
    <t>441.</t>
  </si>
  <si>
    <t>1950 + 2010</t>
  </si>
  <si>
    <t>cegła czerwona, cegła kratówka</t>
  </si>
  <si>
    <t>442.</t>
  </si>
  <si>
    <t>443.</t>
  </si>
  <si>
    <t>cegła kratówka, czegła czerwona</t>
  </si>
  <si>
    <t>444.</t>
  </si>
  <si>
    <t>445.</t>
  </si>
  <si>
    <t>446.</t>
  </si>
  <si>
    <t>Dębowa Góra</t>
  </si>
  <si>
    <t>lesz, cegła biała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</si>
  <si>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</si>
  <si>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</si>
  <si>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</si>
  <si>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</si>
  <si>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</si>
  <si>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</si>
  <si>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</si>
  <si>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</si>
  <si>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</si>
  <si>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kratówka, cegła czerwona</t>
  </si>
  <si>
    <t>456.</t>
  </si>
  <si>
    <t>457.</t>
  </si>
  <si>
    <t>458.</t>
  </si>
  <si>
    <t>cegla biała</t>
  </si>
  <si>
    <t>459.</t>
  </si>
  <si>
    <t>9t</t>
  </si>
  <si>
    <t>460.</t>
  </si>
  <si>
    <t>461.</t>
  </si>
  <si>
    <t>cegła kratówka, cegła czerwona</t>
  </si>
  <si>
    <t>462.</t>
  </si>
  <si>
    <t>463.</t>
  </si>
  <si>
    <t>464.</t>
  </si>
  <si>
    <t>Janów</t>
  </si>
  <si>
    <t>465.</t>
  </si>
  <si>
    <t>466.</t>
  </si>
  <si>
    <t>467.</t>
  </si>
  <si>
    <t>468.</t>
  </si>
  <si>
    <t>469.</t>
  </si>
  <si>
    <t>470.</t>
  </si>
  <si>
    <t>pustak pianowy, cegła</t>
  </si>
  <si>
    <t>471.</t>
  </si>
  <si>
    <t>cegła max</t>
  </si>
  <si>
    <t>6 (w tym miał)</t>
  </si>
  <si>
    <t>472.</t>
  </si>
  <si>
    <t>473.</t>
  </si>
  <si>
    <t>474.</t>
  </si>
  <si>
    <t>475.</t>
  </si>
  <si>
    <t>476.</t>
  </si>
  <si>
    <t>Dąbrówka</t>
  </si>
  <si>
    <t>477.</t>
  </si>
  <si>
    <t>478.</t>
  </si>
  <si>
    <t>479.</t>
  </si>
  <si>
    <t>480.</t>
  </si>
  <si>
    <t>cegła czerwona, pustak pianowy</t>
  </si>
  <si>
    <t>481.</t>
  </si>
  <si>
    <t>482.</t>
  </si>
  <si>
    <t>483.</t>
  </si>
  <si>
    <t>484.</t>
  </si>
  <si>
    <t>485.</t>
  </si>
  <si>
    <t>Florianów</t>
  </si>
  <si>
    <t>486.</t>
  </si>
  <si>
    <t>487.</t>
  </si>
  <si>
    <t>lesz, cegła czerwona</t>
  </si>
  <si>
    <t>488.</t>
  </si>
  <si>
    <t>489.</t>
  </si>
  <si>
    <t>490.</t>
  </si>
  <si>
    <t>491.</t>
  </si>
  <si>
    <t>492.</t>
  </si>
  <si>
    <t>493.</t>
  </si>
  <si>
    <t>Potok</t>
  </si>
  <si>
    <t>1968 + 2009</t>
  </si>
  <si>
    <t>494.</t>
  </si>
  <si>
    <t>495.</t>
  </si>
  <si>
    <t>496.</t>
  </si>
  <si>
    <t>497.</t>
  </si>
  <si>
    <t>498.</t>
  </si>
  <si>
    <t>Mirosławice</t>
  </si>
  <si>
    <t>pustak, cegła kratówka</t>
  </si>
  <si>
    <t>499.</t>
  </si>
  <si>
    <t>500.</t>
  </si>
  <si>
    <t>501.</t>
  </si>
  <si>
    <t>pustak ceramiczny</t>
  </si>
  <si>
    <t>502.</t>
  </si>
  <si>
    <t>Orłów-Parcel</t>
  </si>
  <si>
    <t>503.</t>
  </si>
  <si>
    <t>504.</t>
  </si>
  <si>
    <t>Wolska Kolonia</t>
  </si>
  <si>
    <t>505.</t>
  </si>
  <si>
    <t>506.</t>
  </si>
  <si>
    <t>cegła, kratówka, pustak</t>
  </si>
  <si>
    <t>507.</t>
  </si>
  <si>
    <t>Emilianów</t>
  </si>
  <si>
    <t>508.</t>
  </si>
  <si>
    <t>509.</t>
  </si>
  <si>
    <t>Wola Dębowa</t>
  </si>
  <si>
    <t>510.</t>
  </si>
  <si>
    <r>
      <t>zapotrzebowanie na energię 2014 [GJ/m</t>
    </r>
    <r>
      <rPr>
        <b/>
        <vertAlign val="superscript"/>
        <sz val="11"/>
        <color rgb="FF000000"/>
        <rFont val="Calibri"/>
        <family val="2"/>
        <charset val="238"/>
        <scheme val="minor"/>
      </rPr>
      <t>2</t>
    </r>
    <r>
      <rPr>
        <b/>
        <sz val="11"/>
        <color rgb="FF000000"/>
        <rFont val="Calibri"/>
        <family val="2"/>
        <charset val="238"/>
        <scheme val="minor"/>
      </rPr>
      <t>]*</t>
    </r>
  </si>
  <si>
    <t>* Wskaźnik wyznaczony na podstawie przeprowadzonej ankietyzacji</t>
  </si>
  <si>
    <t>Sektor użyteczności publicznej</t>
  </si>
  <si>
    <t>Wykorzystanie paliw opałowych [GJ]</t>
  </si>
  <si>
    <t>Wykorzystanie paliw opałowych [MWh]</t>
  </si>
  <si>
    <t>Szkoła Podstawowa im. 37 Łęczyckiego Pułku Piechoty im. Ks. J. Poniatowskiego w Pleckiej Dąbrowie</t>
  </si>
  <si>
    <t>węgiel</t>
  </si>
  <si>
    <t>Szkoła Podstawowa im. Marii Konopnickiej w Żeronicach</t>
  </si>
  <si>
    <t>węgiel (ekogroszek)</t>
  </si>
  <si>
    <r>
      <t>Emisja CO</t>
    </r>
    <r>
      <rPr>
        <b/>
        <vertAlign val="subscript"/>
        <sz val="11"/>
        <color indexed="8"/>
        <rFont val="Calibri"/>
        <family val="2"/>
        <charset val="238"/>
        <scheme val="minor"/>
      </rPr>
      <t>2</t>
    </r>
    <r>
      <rPr>
        <b/>
        <sz val="11"/>
        <color indexed="8"/>
        <rFont val="Calibri"/>
        <family val="2"/>
        <charset val="238"/>
        <scheme val="minor"/>
      </rPr>
      <t xml:space="preserve"> ze zużycia energii na potrzeby cieplne [Mg CO</t>
    </r>
    <r>
      <rPr>
        <b/>
        <vertAlign val="subscript"/>
        <sz val="11"/>
        <color indexed="8"/>
        <rFont val="Calibri"/>
        <family val="2"/>
        <charset val="238"/>
        <scheme val="minor"/>
      </rPr>
      <t>2</t>
    </r>
    <r>
      <rPr>
        <b/>
        <sz val="11"/>
        <color indexed="8"/>
        <rFont val="Calibri"/>
        <family val="2"/>
        <charset val="238"/>
        <scheme val="minor"/>
      </rPr>
      <t>]</t>
    </r>
  </si>
  <si>
    <t>Gimnazjum im. Jana Pawła II w Bedlnie</t>
  </si>
  <si>
    <t>Budynek Urzędu Gminy</t>
  </si>
  <si>
    <t>Sektor oświetlenia ulicznego</t>
  </si>
  <si>
    <t>Charakterystyka systemu oświetleniowego</t>
  </si>
  <si>
    <t>Moce opraw [W]</t>
  </si>
  <si>
    <t>Liczba opraw</t>
  </si>
  <si>
    <t>Roczny czas świecenia</t>
  </si>
  <si>
    <r>
      <t>Emisja [Mg CO</t>
    </r>
    <r>
      <rPr>
        <b/>
        <vertAlign val="subscript"/>
        <sz val="12"/>
        <rFont val="Calibri"/>
        <family val="2"/>
        <charset val="238"/>
        <scheme val="minor"/>
      </rPr>
      <t>2]</t>
    </r>
  </si>
  <si>
    <t>Średnia moc oprawy:</t>
  </si>
  <si>
    <t>W</t>
  </si>
  <si>
    <t>Łączna moc systemu:</t>
  </si>
  <si>
    <t>kW</t>
  </si>
  <si>
    <t>Kategoria</t>
  </si>
  <si>
    <t>Energia elektryczna</t>
  </si>
  <si>
    <t>Paliwa kopalne</t>
  </si>
  <si>
    <t>Energia odnawialna</t>
  </si>
  <si>
    <t>Razem</t>
  </si>
  <si>
    <t>Gaz ciekły</t>
  </si>
  <si>
    <t>BUDYNKI, HANDEL/USŁUGI:</t>
  </si>
  <si>
    <t xml:space="preserve"> </t>
  </si>
  <si>
    <t>TRANSPORT:</t>
  </si>
  <si>
    <t>Sektor transportu</t>
  </si>
  <si>
    <t>KOŃCOWE ZUŻYCIE ENERGII [MWh] - rok bazowy 2014</t>
  </si>
  <si>
    <t>Sektor przemysłu</t>
  </si>
  <si>
    <t>Emisja CO2 [Mg] - rok bazowy 2014</t>
  </si>
  <si>
    <t>Zużycie ciepła [MWh]</t>
  </si>
  <si>
    <t>Szkoła Podstawowa im. Kornela Makuszyńskiego w Pniewie</t>
  </si>
  <si>
    <t>Szkoła Podstawowa im. Bohaterów Walki nad Bzurą w Szewcach Nadolnych</t>
  </si>
  <si>
    <t>Potrzeby cieplne zaspokajane z danego rodzaju paliwa [GJ]</t>
  </si>
  <si>
    <t>Potrzeby cieplne zaspokajane z danego rodzaju paliwa [MWh]</t>
  </si>
  <si>
    <t>Emisja PM10 [Mg]</t>
  </si>
  <si>
    <t>Emisja PM2,5 [Mg]</t>
  </si>
  <si>
    <t>Emisja B(a)P [kg]</t>
  </si>
  <si>
    <t>Wskaźniki niskiej emisji</t>
  </si>
  <si>
    <t>węgiel [kg/GJ]</t>
  </si>
  <si>
    <t>paliwa gazowe [kg/GJ]</t>
  </si>
  <si>
    <t>Olej opałowy [kg/GJ]</t>
  </si>
  <si>
    <t>PM10</t>
  </si>
  <si>
    <t>PM2,5</t>
  </si>
  <si>
    <t>Benzo(a)piren</t>
  </si>
  <si>
    <t>Charakterystyka systemu oświetleniowego - 2014</t>
  </si>
  <si>
    <t>Gminny ośrodek kultury w Bedlnie</t>
  </si>
  <si>
    <t>Zadanie z harmonogramu</t>
  </si>
  <si>
    <t>Efekt ekologiczny zadania do roku 2023</t>
  </si>
  <si>
    <t>MWh</t>
  </si>
  <si>
    <r>
      <t>tCO</t>
    </r>
    <r>
      <rPr>
        <b/>
        <vertAlign val="subscript"/>
        <sz val="10"/>
        <rFont val="Arial"/>
        <family val="2"/>
        <charset val="238"/>
      </rPr>
      <t>2</t>
    </r>
  </si>
  <si>
    <t>tPM10</t>
  </si>
  <si>
    <t>tPM2,5</t>
  </si>
  <si>
    <t>kgB(a)P</t>
  </si>
  <si>
    <t>231.42</t>
  </si>
  <si>
    <t>Zmniejszenie zużycia energii finalnej [MWh/rok]</t>
  </si>
  <si>
    <t>Produkcja energii z OZE [MWh/rok]</t>
  </si>
  <si>
    <r>
      <t>Redukcja emisji CO</t>
    </r>
    <r>
      <rPr>
        <b/>
        <vertAlign val="sub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[Mg CO</t>
    </r>
    <r>
      <rPr>
        <b/>
        <vertAlign val="sub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>/rok] (w wyniku zmniejszenia zużycia energii finalnej)</t>
    </r>
  </si>
  <si>
    <t>Redukcja emisji PM10 [Mg PM10]</t>
  </si>
  <si>
    <t>Redukcja emisji PM2,5 [Mg PM2,5]</t>
  </si>
  <si>
    <t>Redukcja emisji B(a)P [kg B(a)P]</t>
  </si>
  <si>
    <t>Wszystkie efekty działań zaplanowanych w harmonogramie do roku 2023</t>
  </si>
  <si>
    <t>WYNIKI BAZOWEJ INWENTARYZACJI EMISJI</t>
  </si>
  <si>
    <t>Produkcja energii z OZE w roku bazowym</t>
  </si>
  <si>
    <t>Procent względem roku bazowego 2014:</t>
  </si>
  <si>
    <t>[Mwh/rok]</t>
  </si>
  <si>
    <t>Zużycie energii finalnej [MWh/rok]</t>
  </si>
  <si>
    <r>
      <t>Emisja CO</t>
    </r>
    <r>
      <rPr>
        <b/>
        <vertAlign val="sub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[Mg CO</t>
    </r>
    <r>
      <rPr>
        <b/>
        <vertAlign val="sub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>/rok]</t>
    </r>
  </si>
  <si>
    <t>Emisja PM10 [Mg PM10]</t>
  </si>
  <si>
    <t>Emisja PM2,5 [Mg PM2,5]</t>
  </si>
  <si>
    <t>Emisja B(a)P [kg B(a)P]</t>
  </si>
</sst>
</file>

<file path=xl/styles.xml><?xml version="1.0" encoding="utf-8"?>
<styleSheet xmlns="http://schemas.openxmlformats.org/spreadsheetml/2006/main">
  <numFmts count="12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   &quot;;&quot;-&quot;#,##0.00&quot;    &quot;;&quot; -&quot;00&quot;    &quot;;&quot; &quot;@&quot; &quot;"/>
    <numFmt numFmtId="165" formatCode="&quot; &quot;#,##0.000&quot;    &quot;;&quot;-&quot;#,##0.000&quot;    &quot;;&quot; -&quot;00&quot;    &quot;;&quot; &quot;@&quot; &quot;"/>
    <numFmt numFmtId="166" formatCode="0.000"/>
    <numFmt numFmtId="167" formatCode="_-* #,##0.000\ _z_ł_-;\-* #,##0.000\ _z_ł_-;_-* &quot;-&quot;??\ _z_ł_-;_-@_-"/>
    <numFmt numFmtId="168" formatCode="#,##0.00\ [$zł-415];[Red]\-#,##0.00\ [$zł-415]"/>
    <numFmt numFmtId="169" formatCode="0.0%"/>
    <numFmt numFmtId="170" formatCode="0.0000"/>
    <numFmt numFmtId="171" formatCode="0.00000"/>
    <numFmt numFmtId="172" formatCode="0.00000000000"/>
    <numFmt numFmtId="173" formatCode="0.0"/>
  </numFmts>
  <fonts count="7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indexed="9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vertAlign val="subscript"/>
      <sz val="11"/>
      <color indexed="8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bscript"/>
      <sz val="11"/>
      <color rgb="FF000000"/>
      <name val="Calibri"/>
      <family val="2"/>
      <charset val="238"/>
      <scheme val="minor"/>
    </font>
    <font>
      <b/>
      <i/>
      <sz val="16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ajor"/>
    </font>
    <font>
      <sz val="9"/>
      <color theme="1"/>
      <name val="Calibri"/>
      <family val="2"/>
      <charset val="238"/>
      <scheme val="major"/>
    </font>
    <font>
      <sz val="9"/>
      <color rgb="FF000000"/>
      <name val="Calibri"/>
      <family val="2"/>
      <charset val="238"/>
      <scheme val="minor"/>
    </font>
    <font>
      <b/>
      <vertAlign val="subscript"/>
      <sz val="11"/>
      <name val="Calibri"/>
      <family val="2"/>
      <charset val="238"/>
      <scheme val="minor"/>
    </font>
    <font>
      <b/>
      <vertAlign val="superscript"/>
      <sz val="11"/>
      <color indexed="8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name val="Calibri"/>
      <family val="2"/>
    </font>
    <font>
      <sz val="11"/>
      <color indexed="10"/>
      <name val="Calibri"/>
      <family val="2"/>
      <charset val="238"/>
    </font>
    <font>
      <b/>
      <vertAlign val="superscript"/>
      <sz val="11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vertAlign val="subscript"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2"/>
      <color indexed="9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Times New Roman"/>
      <family val="1"/>
    </font>
    <font>
      <sz val="9"/>
      <name val="Calibri Light"/>
      <family val="2"/>
      <charset val="238"/>
    </font>
    <font>
      <sz val="9"/>
      <name val="Calibri"/>
      <family val="2"/>
      <charset val="238"/>
      <scheme val="major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vertAlign val="subscript"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rgb="FF000000"/>
      <name val="Tahoma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23"/>
      </patternFill>
    </fill>
    <fill>
      <patternFill patternType="solid">
        <fgColor theme="5"/>
        <bgColor indexed="31"/>
      </patternFill>
    </fill>
    <fill>
      <patternFill patternType="solid">
        <fgColor theme="5" tint="0.59999389629810485"/>
        <bgColor indexed="47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2F2F2"/>
      </patternFill>
    </fill>
    <fill>
      <patternFill patternType="solid">
        <fgColor rgb="FF92D050"/>
        <bgColor rgb="FFBFBFBF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BFBFBF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9" fillId="0" borderId="0"/>
    <xf numFmtId="43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22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9" fontId="22" fillId="0" borderId="0" applyFont="0" applyFill="0" applyBorder="0" applyAlignment="0" applyProtection="0"/>
    <xf numFmtId="0" fontId="23" fillId="0" borderId="0"/>
    <xf numFmtId="44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0" fillId="0" borderId="0"/>
    <xf numFmtId="164" fontId="30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/>
    <xf numFmtId="168" fontId="40" fillId="0" borderId="0"/>
    <xf numFmtId="0" fontId="12" fillId="0" borderId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4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8" fillId="0" borderId="0"/>
    <xf numFmtId="0" fontId="52" fillId="0" borderId="0"/>
    <xf numFmtId="0" fontId="3" fillId="0" borderId="0"/>
    <xf numFmtId="0" fontId="3" fillId="0" borderId="0"/>
    <xf numFmtId="0" fontId="3" fillId="18" borderId="98" applyNumberFormat="0" applyFont="0" applyAlignment="0" applyProtection="0"/>
    <xf numFmtId="0" fontId="2" fillId="0" borderId="0"/>
    <xf numFmtId="0" fontId="14" fillId="0" borderId="0"/>
    <xf numFmtId="0" fontId="68" fillId="0" borderId="0"/>
  </cellStyleXfs>
  <cellXfs count="486">
    <xf numFmtId="0" fontId="0" fillId="0" borderId="0" xfId="0"/>
    <xf numFmtId="0" fontId="27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25" fillId="4" borderId="16" xfId="0" applyFont="1" applyFill="1" applyBorder="1" applyAlignment="1">
      <alignment vertical="center"/>
    </xf>
    <xf numFmtId="0" fontId="24" fillId="4" borderId="17" xfId="0" applyFont="1" applyFill="1" applyBorder="1" applyAlignment="1">
      <alignment vertical="center"/>
    </xf>
    <xf numFmtId="0" fontId="24" fillId="4" borderId="18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3" fontId="29" fillId="2" borderId="49" xfId="13" applyNumberFormat="1" applyFont="1" applyFill="1" applyBorder="1" applyAlignment="1">
      <alignment horizontal="center" vertical="center" wrapText="1"/>
    </xf>
    <xf numFmtId="3" fontId="15" fillId="2" borderId="30" xfId="0" applyNumberFormat="1" applyFont="1" applyFill="1" applyBorder="1" applyAlignment="1">
      <alignment horizontal="center" vertical="center"/>
    </xf>
    <xf numFmtId="3" fontId="15" fillId="2" borderId="52" xfId="0" applyNumberFormat="1" applyFont="1" applyFill="1" applyBorder="1" applyAlignment="1">
      <alignment horizontal="center" vertical="center" wrapText="1"/>
    </xf>
    <xf numFmtId="3" fontId="15" fillId="2" borderId="52" xfId="0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7" fillId="3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4" fontId="15" fillId="2" borderId="0" xfId="0" applyNumberFormat="1" applyFont="1" applyFill="1" applyAlignment="1">
      <alignment vertical="center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3" fontId="29" fillId="2" borderId="74" xfId="13" applyNumberFormat="1" applyFont="1" applyFill="1" applyBorder="1" applyAlignment="1">
      <alignment horizontal="center" vertical="center" wrapText="1"/>
    </xf>
    <xf numFmtId="3" fontId="29" fillId="2" borderId="69" xfId="13" applyNumberFormat="1" applyFont="1" applyFill="1" applyBorder="1" applyAlignment="1">
      <alignment horizontal="center" vertical="center" wrapText="1"/>
    </xf>
    <xf numFmtId="3" fontId="15" fillId="2" borderId="58" xfId="0" applyNumberFormat="1" applyFont="1" applyFill="1" applyBorder="1" applyAlignment="1">
      <alignment horizontal="center" vertical="center"/>
    </xf>
    <xf numFmtId="3" fontId="15" fillId="2" borderId="69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43" fontId="15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45" fillId="2" borderId="0" xfId="0" applyFont="1" applyFill="1" applyAlignment="1">
      <alignment vertical="center"/>
    </xf>
    <xf numFmtId="9" fontId="10" fillId="2" borderId="0" xfId="0" applyNumberFormat="1" applyFont="1" applyFill="1" applyAlignment="1">
      <alignment vertical="center"/>
    </xf>
    <xf numFmtId="4" fontId="10" fillId="2" borderId="0" xfId="0" applyNumberFormat="1" applyFont="1" applyFill="1" applyAlignment="1">
      <alignment vertical="center"/>
    </xf>
    <xf numFmtId="4" fontId="37" fillId="2" borderId="61" xfId="5" applyNumberFormat="1" applyFont="1" applyFill="1" applyBorder="1" applyAlignment="1">
      <alignment horizontal="center"/>
    </xf>
    <xf numFmtId="4" fontId="37" fillId="2" borderId="0" xfId="5" applyNumberFormat="1" applyFont="1" applyFill="1" applyBorder="1" applyAlignment="1">
      <alignment horizontal="center"/>
    </xf>
    <xf numFmtId="2" fontId="44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43" fontId="9" fillId="2" borderId="0" xfId="0" applyNumberFormat="1" applyFont="1" applyFill="1" applyAlignment="1">
      <alignment vertical="center"/>
    </xf>
    <xf numFmtId="2" fontId="9" fillId="2" borderId="0" xfId="0" applyNumberFormat="1" applyFont="1" applyFill="1" applyAlignment="1">
      <alignment vertical="center"/>
    </xf>
    <xf numFmtId="2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43" fontId="9" fillId="2" borderId="0" xfId="0" applyNumberFormat="1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horizontal="right" vertical="center"/>
    </xf>
    <xf numFmtId="43" fontId="9" fillId="2" borderId="0" xfId="13" applyFont="1" applyFill="1" applyBorder="1" applyAlignment="1">
      <alignment vertical="center"/>
    </xf>
    <xf numFmtId="2" fontId="10" fillId="2" borderId="0" xfId="0" applyNumberFormat="1" applyFont="1" applyFill="1" applyAlignment="1">
      <alignment vertical="center"/>
    </xf>
    <xf numFmtId="0" fontId="43" fillId="0" borderId="92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1" fontId="28" fillId="0" borderId="0" xfId="13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25" fillId="5" borderId="16" xfId="0" applyFont="1" applyFill="1" applyBorder="1" applyAlignment="1">
      <alignment vertical="center"/>
    </xf>
    <xf numFmtId="0" fontId="24" fillId="5" borderId="17" xfId="0" applyFont="1" applyFill="1" applyBorder="1" applyAlignment="1">
      <alignment vertical="center"/>
    </xf>
    <xf numFmtId="0" fontId="24" fillId="5" borderId="18" xfId="0" applyFont="1" applyFill="1" applyBorder="1" applyAlignment="1">
      <alignment vertical="center"/>
    </xf>
    <xf numFmtId="0" fontId="21" fillId="5" borderId="6" xfId="0" applyFont="1" applyFill="1" applyBorder="1" applyAlignment="1">
      <alignment vertical="center"/>
    </xf>
    <xf numFmtId="0" fontId="15" fillId="5" borderId="7" xfId="0" applyFont="1" applyFill="1" applyBorder="1" applyAlignment="1">
      <alignment vertical="center"/>
    </xf>
    <xf numFmtId="3" fontId="28" fillId="6" borderId="21" xfId="13" applyNumberFormat="1" applyFont="1" applyFill="1" applyBorder="1" applyAlignment="1">
      <alignment horizontal="center" vertical="center"/>
    </xf>
    <xf numFmtId="1" fontId="28" fillId="6" borderId="22" xfId="13" applyNumberFormat="1" applyFont="1" applyFill="1" applyBorder="1" applyAlignment="1">
      <alignment horizontal="center" vertical="center" wrapText="1"/>
    </xf>
    <xf numFmtId="1" fontId="28" fillId="6" borderId="23" xfId="13" applyNumberFormat="1" applyFont="1" applyFill="1" applyBorder="1" applyAlignment="1">
      <alignment horizontal="center" vertical="center" wrapText="1"/>
    </xf>
    <xf numFmtId="3" fontId="28" fillId="6" borderId="27" xfId="13" applyNumberFormat="1" applyFont="1" applyFill="1" applyBorder="1" applyAlignment="1">
      <alignment horizontal="center" vertical="center"/>
    </xf>
    <xf numFmtId="3" fontId="28" fillId="6" borderId="48" xfId="13" applyNumberFormat="1" applyFont="1" applyFill="1" applyBorder="1" applyAlignment="1">
      <alignment horizontal="center" vertical="center" wrapText="1"/>
    </xf>
    <xf numFmtId="1" fontId="28" fillId="6" borderId="28" xfId="13" applyNumberFormat="1" applyFont="1" applyFill="1" applyBorder="1" applyAlignment="1">
      <alignment horizontal="center" vertical="center" wrapText="1"/>
    </xf>
    <xf numFmtId="1" fontId="28" fillId="6" borderId="43" xfId="13" applyNumberFormat="1" applyFont="1" applyFill="1" applyBorder="1" applyAlignment="1">
      <alignment horizontal="center" vertical="center" wrapText="1"/>
    </xf>
    <xf numFmtId="1" fontId="28" fillId="6" borderId="29" xfId="13" applyNumberFormat="1" applyFont="1" applyFill="1" applyBorder="1" applyAlignment="1">
      <alignment horizontal="center" vertical="center" wrapText="1"/>
    </xf>
    <xf numFmtId="3" fontId="29" fillId="2" borderId="70" xfId="13" applyNumberFormat="1" applyFont="1" applyFill="1" applyBorder="1" applyAlignment="1">
      <alignment horizontal="center" vertical="center" wrapText="1"/>
    </xf>
    <xf numFmtId="3" fontId="29" fillId="2" borderId="53" xfId="13" applyNumberFormat="1" applyFont="1" applyFill="1" applyBorder="1" applyAlignment="1">
      <alignment horizontal="center" vertical="center" wrapText="1"/>
    </xf>
    <xf numFmtId="3" fontId="29" fillId="2" borderId="54" xfId="13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43" fillId="0" borderId="88" xfId="0" applyFont="1" applyBorder="1" applyAlignment="1">
      <alignment horizontal="center" vertical="center" wrapText="1"/>
    </xf>
    <xf numFmtId="3" fontId="28" fillId="6" borderId="78" xfId="13" applyNumberFormat="1" applyFont="1" applyFill="1" applyBorder="1" applyAlignment="1">
      <alignment horizontal="center" vertical="center"/>
    </xf>
    <xf numFmtId="1" fontId="28" fillId="6" borderId="27" xfId="13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21" fillId="0" borderId="0" xfId="13" applyNumberFormat="1" applyFont="1" applyFill="1" applyBorder="1" applyAlignment="1">
      <alignment horizontal="center" vertical="center"/>
    </xf>
    <xf numFmtId="3" fontId="28" fillId="6" borderId="27" xfId="13" applyNumberFormat="1" applyFont="1" applyFill="1" applyBorder="1" applyAlignment="1">
      <alignment horizontal="center" vertical="center"/>
    </xf>
    <xf numFmtId="3" fontId="28" fillId="6" borderId="51" xfId="13" applyNumberFormat="1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vertical="center"/>
    </xf>
    <xf numFmtId="0" fontId="15" fillId="5" borderId="18" xfId="0" applyFont="1" applyFill="1" applyBorder="1" applyAlignment="1">
      <alignment vertical="center"/>
    </xf>
    <xf numFmtId="3" fontId="28" fillId="6" borderId="32" xfId="13" applyNumberFormat="1" applyFont="1" applyFill="1" applyBorder="1" applyAlignment="1">
      <alignment horizontal="center" vertical="center"/>
    </xf>
    <xf numFmtId="1" fontId="28" fillId="6" borderId="76" xfId="13" applyNumberFormat="1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 vertical="center"/>
    </xf>
    <xf numFmtId="0" fontId="21" fillId="6" borderId="28" xfId="0" applyFont="1" applyFill="1" applyBorder="1" applyAlignment="1">
      <alignment vertical="center"/>
    </xf>
    <xf numFmtId="0" fontId="21" fillId="6" borderId="29" xfId="0" applyFont="1" applyFill="1" applyBorder="1" applyAlignment="1">
      <alignment vertical="center"/>
    </xf>
    <xf numFmtId="0" fontId="21" fillId="5" borderId="16" xfId="0" applyFont="1" applyFill="1" applyBorder="1" applyAlignment="1">
      <alignment vertical="center"/>
    </xf>
    <xf numFmtId="0" fontId="15" fillId="5" borderId="17" xfId="0" applyFont="1" applyFill="1" applyBorder="1" applyAlignment="1">
      <alignment vertical="center"/>
    </xf>
    <xf numFmtId="0" fontId="21" fillId="6" borderId="83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/>
    </xf>
    <xf numFmtId="2" fontId="9" fillId="0" borderId="0" xfId="13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left" vertical="center"/>
    </xf>
    <xf numFmtId="0" fontId="18" fillId="8" borderId="3" xfId="0" applyFont="1" applyFill="1" applyBorder="1" applyAlignment="1">
      <alignment vertical="center"/>
    </xf>
    <xf numFmtId="0" fontId="18" fillId="8" borderId="67" xfId="0" applyFont="1" applyFill="1" applyBorder="1" applyAlignment="1">
      <alignment vertical="center"/>
    </xf>
    <xf numFmtId="0" fontId="17" fillId="9" borderId="4" xfId="1" applyFont="1" applyFill="1" applyBorder="1" applyAlignment="1" applyProtection="1">
      <alignment vertical="center" wrapText="1"/>
      <protection locked="0"/>
    </xf>
    <xf numFmtId="0" fontId="20" fillId="9" borderId="68" xfId="1" applyNumberFormat="1" applyFont="1" applyFill="1" applyBorder="1" applyAlignment="1">
      <alignment horizontal="left" vertical="center" wrapText="1"/>
    </xf>
    <xf numFmtId="0" fontId="21" fillId="5" borderId="7" xfId="0" applyFont="1" applyFill="1" applyBorder="1" applyAlignment="1">
      <alignment vertical="center" wrapText="1"/>
    </xf>
    <xf numFmtId="0" fontId="13" fillId="6" borderId="8" xfId="0" applyFont="1" applyFill="1" applyBorder="1" applyAlignment="1">
      <alignment vertical="center"/>
    </xf>
    <xf numFmtId="0" fontId="13" fillId="6" borderId="9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vertical="center" wrapText="1"/>
    </xf>
    <xf numFmtId="0" fontId="5" fillId="6" borderId="11" xfId="0" applyFont="1" applyFill="1" applyBorder="1" applyAlignment="1">
      <alignment vertical="center" wrapText="1"/>
    </xf>
    <xf numFmtId="0" fontId="13" fillId="6" borderId="10" xfId="0" applyFont="1" applyFill="1" applyBorder="1" applyAlignment="1">
      <alignment vertical="center"/>
    </xf>
    <xf numFmtId="0" fontId="13" fillId="6" borderId="12" xfId="0" applyFont="1" applyFill="1" applyBorder="1" applyAlignment="1">
      <alignment vertical="center"/>
    </xf>
    <xf numFmtId="0" fontId="5" fillId="6" borderId="13" xfId="0" applyFont="1" applyFill="1" applyBorder="1" applyAlignment="1">
      <alignment vertical="center" wrapText="1"/>
    </xf>
    <xf numFmtId="0" fontId="13" fillId="6" borderId="11" xfId="0" applyFont="1" applyFill="1" applyBorder="1" applyAlignment="1">
      <alignment vertical="center" wrapText="1"/>
    </xf>
    <xf numFmtId="0" fontId="13" fillId="6" borderId="14" xfId="0" applyFont="1" applyFill="1" applyBorder="1" applyAlignment="1">
      <alignment vertical="center"/>
    </xf>
    <xf numFmtId="0" fontId="10" fillId="6" borderId="15" xfId="0" applyFont="1" applyFill="1" applyBorder="1" applyAlignment="1">
      <alignment vertical="center" wrapText="1"/>
    </xf>
    <xf numFmtId="0" fontId="21" fillId="5" borderId="36" xfId="0" applyFont="1" applyFill="1" applyBorder="1" applyAlignment="1">
      <alignment horizontal="center" vertical="center"/>
    </xf>
    <xf numFmtId="0" fontId="31" fillId="5" borderId="10" xfId="0" applyFont="1" applyFill="1" applyBorder="1" applyAlignment="1">
      <alignment horizontal="center" vertical="center"/>
    </xf>
    <xf numFmtId="0" fontId="31" fillId="5" borderId="14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vertical="center"/>
    </xf>
    <xf numFmtId="0" fontId="21" fillId="5" borderId="62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166" fontId="31" fillId="10" borderId="63" xfId="0" applyNumberFormat="1" applyFont="1" applyFill="1" applyBorder="1" applyAlignment="1">
      <alignment horizontal="center" vertical="center"/>
    </xf>
    <xf numFmtId="0" fontId="31" fillId="10" borderId="11" xfId="0" applyFont="1" applyFill="1" applyBorder="1" applyAlignment="1">
      <alignment horizontal="center" vertical="center" wrapText="1"/>
    </xf>
    <xf numFmtId="0" fontId="31" fillId="10" borderId="63" xfId="0" applyFont="1" applyFill="1" applyBorder="1" applyAlignment="1">
      <alignment horizontal="center" vertical="center"/>
    </xf>
    <xf numFmtId="0" fontId="36" fillId="10" borderId="11" xfId="0" applyFont="1" applyFill="1" applyBorder="1" applyAlignment="1">
      <alignment horizontal="center" vertical="center" wrapText="1"/>
    </xf>
    <xf numFmtId="0" fontId="31" fillId="10" borderId="35" xfId="0" applyFont="1" applyFill="1" applyBorder="1" applyAlignment="1">
      <alignment horizontal="center" vertical="center"/>
    </xf>
    <xf numFmtId="0" fontId="31" fillId="10" borderId="64" xfId="0" applyFont="1" applyFill="1" applyBorder="1" applyAlignment="1">
      <alignment horizontal="center" vertical="center"/>
    </xf>
    <xf numFmtId="166" fontId="31" fillId="10" borderId="64" xfId="0" applyNumberFormat="1" applyFont="1" applyFill="1" applyBorder="1" applyAlignment="1">
      <alignment horizontal="center" vertical="center"/>
    </xf>
    <xf numFmtId="0" fontId="36" fillId="10" borderId="15" xfId="0" applyFont="1" applyFill="1" applyBorder="1" applyAlignment="1">
      <alignment horizontal="center" vertical="center" wrapText="1"/>
    </xf>
    <xf numFmtId="0" fontId="37" fillId="5" borderId="19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vertical="center" wrapText="1"/>
    </xf>
    <xf numFmtId="0" fontId="21" fillId="5" borderId="22" xfId="0" applyFont="1" applyFill="1" applyBorder="1" applyAlignment="1">
      <alignment vertical="center" wrapText="1"/>
    </xf>
    <xf numFmtId="0" fontId="21" fillId="5" borderId="23" xfId="0" applyFont="1" applyFill="1" applyBorder="1" applyAlignment="1">
      <alignment vertical="center" wrapText="1"/>
    </xf>
    <xf numFmtId="2" fontId="21" fillId="11" borderId="90" xfId="0" applyNumberFormat="1" applyFont="1" applyFill="1" applyBorder="1" applyAlignment="1">
      <alignment horizontal="center" vertical="center"/>
    </xf>
    <xf numFmtId="2" fontId="9" fillId="11" borderId="89" xfId="0" applyNumberFormat="1" applyFont="1" applyFill="1" applyBorder="1" applyAlignment="1">
      <alignment horizontal="center" vertical="center"/>
    </xf>
    <xf numFmtId="166" fontId="9" fillId="11" borderId="89" xfId="13" applyNumberFormat="1" applyFont="1" applyFill="1" applyBorder="1" applyAlignment="1">
      <alignment horizontal="center" vertical="center"/>
    </xf>
    <xf numFmtId="2" fontId="9" fillId="11" borderId="91" xfId="13" applyNumberFormat="1" applyFont="1" applyFill="1" applyBorder="1" applyAlignment="1">
      <alignment horizontal="center" vertical="center"/>
    </xf>
    <xf numFmtId="2" fontId="21" fillId="11" borderId="48" xfId="0" applyNumberFormat="1" applyFont="1" applyFill="1" applyBorder="1" applyAlignment="1">
      <alignment horizontal="center" vertical="center"/>
    </xf>
    <xf numFmtId="2" fontId="9" fillId="11" borderId="53" xfId="0" applyNumberFormat="1" applyFont="1" applyFill="1" applyBorder="1" applyAlignment="1">
      <alignment horizontal="center" vertical="center"/>
    </xf>
    <xf numFmtId="166" fontId="9" fillId="11" borderId="53" xfId="13" applyNumberFormat="1" applyFont="1" applyFill="1" applyBorder="1" applyAlignment="1">
      <alignment horizontal="center" vertical="center"/>
    </xf>
    <xf numFmtId="2" fontId="9" fillId="11" borderId="54" xfId="13" applyNumberFormat="1" applyFont="1" applyFill="1" applyBorder="1" applyAlignment="1">
      <alignment horizontal="center" vertical="center"/>
    </xf>
    <xf numFmtId="2" fontId="21" fillId="5" borderId="20" xfId="13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>
      <alignment horizontal="center" vertical="center" wrapText="1"/>
    </xf>
    <xf numFmtId="9" fontId="15" fillId="0" borderId="0" xfId="17" applyNumberFormat="1" applyFont="1" applyFill="1" applyBorder="1" applyAlignment="1">
      <alignment horizontal="center" vertical="center"/>
    </xf>
    <xf numFmtId="43" fontId="15" fillId="0" borderId="0" xfId="0" applyNumberFormat="1" applyFont="1" applyFill="1" applyBorder="1" applyAlignment="1">
      <alignment horizontal="center" vertical="center"/>
    </xf>
    <xf numFmtId="167" fontId="1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43" fontId="7" fillId="0" borderId="0" xfId="0" applyNumberFormat="1" applyFont="1" applyFill="1" applyBorder="1" applyAlignment="1">
      <alignment horizontal="center" vertical="center"/>
    </xf>
    <xf numFmtId="43" fontId="2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5" fillId="12" borderId="16" xfId="0" applyFont="1" applyFill="1" applyBorder="1" applyAlignment="1">
      <alignment vertical="center"/>
    </xf>
    <xf numFmtId="0" fontId="24" fillId="12" borderId="17" xfId="0" applyFont="1" applyFill="1" applyBorder="1" applyAlignment="1">
      <alignment vertical="center"/>
    </xf>
    <xf numFmtId="0" fontId="24" fillId="12" borderId="18" xfId="0" applyFont="1" applyFill="1" applyBorder="1" applyAlignment="1">
      <alignment vertical="center"/>
    </xf>
    <xf numFmtId="0" fontId="15" fillId="12" borderId="6" xfId="0" applyFont="1" applyFill="1" applyBorder="1"/>
    <xf numFmtId="0" fontId="21" fillId="12" borderId="28" xfId="0" applyFont="1" applyFill="1" applyBorder="1" applyAlignment="1">
      <alignment horizontal="center" vertical="center" wrapText="1"/>
    </xf>
    <xf numFmtId="0" fontId="21" fillId="12" borderId="25" xfId="0" applyFont="1" applyFill="1" applyBorder="1" applyAlignment="1">
      <alignment horizontal="center" vertical="center" wrapText="1"/>
    </xf>
    <xf numFmtId="0" fontId="21" fillId="12" borderId="42" xfId="0" applyFont="1" applyFill="1" applyBorder="1" applyAlignment="1">
      <alignment horizontal="center" vertical="center" wrapText="1"/>
    </xf>
    <xf numFmtId="0" fontId="21" fillId="12" borderId="43" xfId="0" applyFont="1" applyFill="1" applyBorder="1" applyAlignment="1">
      <alignment horizontal="center" vertical="center" wrapText="1"/>
    </xf>
    <xf numFmtId="0" fontId="21" fillId="12" borderId="29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/>
    </xf>
    <xf numFmtId="166" fontId="15" fillId="0" borderId="52" xfId="0" applyNumberFormat="1" applyFont="1" applyFill="1" applyBorder="1" applyAlignment="1">
      <alignment horizontal="center" vertical="center"/>
    </xf>
    <xf numFmtId="4" fontId="15" fillId="0" borderId="52" xfId="0" applyNumberFormat="1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166" fontId="15" fillId="0" borderId="58" xfId="0" applyNumberFormat="1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4" fontId="15" fillId="0" borderId="58" xfId="0" applyNumberFormat="1" applyFont="1" applyFill="1" applyBorder="1" applyAlignment="1">
      <alignment horizontal="center" vertical="center"/>
    </xf>
    <xf numFmtId="0" fontId="21" fillId="12" borderId="24" xfId="0" applyFont="1" applyFill="1" applyBorder="1" applyAlignment="1">
      <alignment horizontal="center" vertical="center" wrapText="1"/>
    </xf>
    <xf numFmtId="166" fontId="21" fillId="12" borderId="25" xfId="0" applyNumberFormat="1" applyFont="1" applyFill="1" applyBorder="1" applyAlignment="1">
      <alignment horizontal="center" vertical="center" wrapText="1"/>
    </xf>
    <xf numFmtId="0" fontId="21" fillId="12" borderId="26" xfId="0" applyFont="1" applyFill="1" applyBorder="1" applyAlignment="1">
      <alignment horizontal="center" vertical="center" wrapText="1"/>
    </xf>
    <xf numFmtId="0" fontId="15" fillId="2" borderId="52" xfId="0" applyFont="1" applyFill="1" applyBorder="1" applyAlignment="1">
      <alignment horizontal="center" vertical="center"/>
    </xf>
    <xf numFmtId="166" fontId="15" fillId="2" borderId="52" xfId="0" applyNumberFormat="1" applyFont="1" applyFill="1" applyBorder="1" applyAlignment="1">
      <alignment horizontal="center" vertical="center"/>
    </xf>
    <xf numFmtId="2" fontId="15" fillId="2" borderId="52" xfId="0" applyNumberFormat="1" applyFont="1" applyFill="1" applyBorder="1" applyAlignment="1">
      <alignment horizontal="center" vertical="center"/>
    </xf>
    <xf numFmtId="4" fontId="15" fillId="2" borderId="52" xfId="0" applyNumberFormat="1" applyFont="1" applyFill="1" applyBorder="1" applyAlignment="1">
      <alignment horizontal="center" vertical="center"/>
    </xf>
    <xf numFmtId="0" fontId="15" fillId="2" borderId="52" xfId="0" applyFont="1" applyFill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/>
    </xf>
    <xf numFmtId="166" fontId="15" fillId="2" borderId="47" xfId="0" applyNumberFormat="1" applyFont="1" applyFill="1" applyBorder="1" applyAlignment="1">
      <alignment horizontal="center" vertical="center"/>
    </xf>
    <xf numFmtId="0" fontId="15" fillId="2" borderId="69" xfId="0" applyFont="1" applyFill="1" applyBorder="1" applyAlignment="1">
      <alignment horizontal="center" vertical="center" wrapText="1"/>
    </xf>
    <xf numFmtId="0" fontId="15" fillId="2" borderId="50" xfId="0" applyFont="1" applyFill="1" applyBorder="1" applyAlignment="1">
      <alignment horizontal="center" vertical="center"/>
    </xf>
    <xf numFmtId="166" fontId="15" fillId="2" borderId="50" xfId="0" applyNumberFormat="1" applyFont="1" applyFill="1" applyBorder="1" applyAlignment="1">
      <alignment horizontal="center" vertical="center"/>
    </xf>
    <xf numFmtId="4" fontId="15" fillId="2" borderId="69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2" fillId="13" borderId="57" xfId="0" applyFont="1" applyFill="1" applyBorder="1" applyAlignment="1">
      <alignment horizontal="center" vertical="center" wrapText="1"/>
    </xf>
    <xf numFmtId="0" fontId="32" fillId="14" borderId="57" xfId="0" applyFont="1" applyFill="1" applyBorder="1" applyAlignment="1">
      <alignment horizontal="center" vertical="center" wrapText="1"/>
    </xf>
    <xf numFmtId="0" fontId="32" fillId="14" borderId="48" xfId="0" applyFont="1" applyFill="1" applyBorder="1" applyAlignment="1">
      <alignment horizontal="center" vertical="center" wrapText="1"/>
    </xf>
    <xf numFmtId="165" fontId="32" fillId="15" borderId="60" xfId="0" applyNumberFormat="1" applyFont="1" applyFill="1" applyBorder="1" applyAlignment="1">
      <alignment horizontal="center" vertical="center"/>
    </xf>
    <xf numFmtId="164" fontId="32" fillId="16" borderId="60" xfId="16" applyNumberFormat="1" applyFont="1" applyFill="1" applyBorder="1" applyAlignment="1">
      <alignment horizontal="center" vertical="center"/>
    </xf>
    <xf numFmtId="164" fontId="32" fillId="16" borderId="54" xfId="0" applyNumberFormat="1" applyFont="1" applyFill="1" applyBorder="1" applyAlignment="1">
      <alignment horizontal="center" vertical="center"/>
    </xf>
    <xf numFmtId="2" fontId="15" fillId="0" borderId="89" xfId="0" applyNumberFormat="1" applyFont="1" applyFill="1" applyBorder="1" applyAlignment="1">
      <alignment horizontal="center" vertical="center"/>
    </xf>
    <xf numFmtId="2" fontId="15" fillId="2" borderId="89" xfId="0" applyNumberFormat="1" applyFont="1" applyFill="1" applyBorder="1" applyAlignment="1">
      <alignment horizontal="center" vertical="center"/>
    </xf>
    <xf numFmtId="2" fontId="15" fillId="0" borderId="58" xfId="0" applyNumberFormat="1" applyFont="1" applyFill="1" applyBorder="1" applyAlignment="1">
      <alignment horizontal="center" vertical="center"/>
    </xf>
    <xf numFmtId="2" fontId="15" fillId="2" borderId="69" xfId="0" applyNumberFormat="1" applyFont="1" applyFill="1" applyBorder="1" applyAlignment="1">
      <alignment horizontal="center" vertical="center"/>
    </xf>
    <xf numFmtId="0" fontId="35" fillId="12" borderId="19" xfId="0" applyFont="1" applyFill="1" applyBorder="1" applyAlignment="1">
      <alignment horizontal="center" vertical="center"/>
    </xf>
    <xf numFmtId="0" fontId="21" fillId="12" borderId="24" xfId="0" applyFont="1" applyFill="1" applyBorder="1" applyAlignment="1">
      <alignment horizontal="center" vertical="center"/>
    </xf>
    <xf numFmtId="0" fontId="21" fillId="12" borderId="26" xfId="0" applyFont="1" applyFill="1" applyBorder="1" applyAlignment="1">
      <alignment horizontal="center" vertical="center"/>
    </xf>
    <xf numFmtId="10" fontId="21" fillId="12" borderId="71" xfId="0" applyNumberFormat="1" applyFont="1" applyFill="1" applyBorder="1" applyAlignment="1">
      <alignment horizontal="center" vertical="center"/>
    </xf>
    <xf numFmtId="10" fontId="21" fillId="12" borderId="71" xfId="0" applyNumberFormat="1" applyFont="1" applyFill="1" applyBorder="1" applyAlignment="1">
      <alignment horizontal="center" vertical="center" wrapText="1"/>
    </xf>
    <xf numFmtId="10" fontId="21" fillId="12" borderId="48" xfId="0" applyNumberFormat="1" applyFont="1" applyFill="1" applyBorder="1" applyAlignment="1">
      <alignment horizontal="center" vertical="center" wrapText="1"/>
    </xf>
    <xf numFmtId="0" fontId="21" fillId="0" borderId="89" xfId="40" applyFont="1" applyBorder="1" applyAlignment="1">
      <alignment horizontal="center"/>
    </xf>
    <xf numFmtId="0" fontId="52" fillId="0" borderId="0" xfId="40"/>
    <xf numFmtId="0" fontId="52" fillId="0" borderId="0" xfId="40" applyAlignment="1">
      <alignment wrapText="1"/>
    </xf>
    <xf numFmtId="0" fontId="52" fillId="0" borderId="0" xfId="40" applyAlignment="1">
      <alignment horizontal="center"/>
    </xf>
    <xf numFmtId="0" fontId="52" fillId="0" borderId="0" xfId="40" applyAlignment="1">
      <alignment horizontal="left"/>
    </xf>
    <xf numFmtId="0" fontId="52" fillId="0" borderId="0" xfId="40" applyAlignment="1">
      <alignment horizontal="right"/>
    </xf>
    <xf numFmtId="49" fontId="52" fillId="0" borderId="0" xfId="40" applyNumberFormat="1" applyAlignment="1">
      <alignment horizontal="center"/>
    </xf>
    <xf numFmtId="0" fontId="53" fillId="0" borderId="0" xfId="40" applyFont="1" applyAlignment="1">
      <alignment horizontal="right"/>
    </xf>
    <xf numFmtId="0" fontId="54" fillId="0" borderId="0" xfId="40" applyFont="1" applyFill="1" applyBorder="1" applyAlignment="1">
      <alignment horizontal="left"/>
    </xf>
    <xf numFmtId="0" fontId="52" fillId="17" borderId="0" xfId="40" applyFill="1" applyAlignment="1">
      <alignment horizontal="right"/>
    </xf>
    <xf numFmtId="0" fontId="54" fillId="0" borderId="0" xfId="40" applyFont="1" applyAlignment="1">
      <alignment horizontal="right"/>
    </xf>
    <xf numFmtId="0" fontId="52" fillId="0" borderId="0" xfId="40" applyFill="1" applyBorder="1" applyAlignment="1">
      <alignment horizontal="left"/>
    </xf>
    <xf numFmtId="0" fontId="52" fillId="17" borderId="0" xfId="40" applyFill="1" applyAlignment="1">
      <alignment horizontal="left"/>
    </xf>
    <xf numFmtId="0" fontId="55" fillId="0" borderId="0" xfId="40" applyFont="1" applyAlignment="1">
      <alignment horizontal="right"/>
    </xf>
    <xf numFmtId="2" fontId="35" fillId="0" borderId="0" xfId="40" applyNumberFormat="1" applyFont="1" applyAlignment="1">
      <alignment horizontal="center"/>
    </xf>
    <xf numFmtId="43" fontId="21" fillId="12" borderId="20" xfId="0" applyNumberFormat="1" applyFont="1" applyFill="1" applyBorder="1" applyAlignment="1">
      <alignment horizontal="center" vertical="center"/>
    </xf>
    <xf numFmtId="43" fontId="21" fillId="12" borderId="5" xfId="0" applyNumberFormat="1" applyFont="1" applyFill="1" applyBorder="1" applyAlignment="1">
      <alignment horizontal="center" vertical="center"/>
    </xf>
    <xf numFmtId="169" fontId="15" fillId="2" borderId="80" xfId="17" applyNumberFormat="1" applyFont="1" applyFill="1" applyBorder="1" applyAlignment="1">
      <alignment horizontal="center" vertical="center"/>
    </xf>
    <xf numFmtId="43" fontId="15" fillId="2" borderId="80" xfId="0" applyNumberFormat="1" applyFont="1" applyFill="1" applyBorder="1" applyAlignment="1">
      <alignment horizontal="center" vertical="center"/>
    </xf>
    <xf numFmtId="167" fontId="15" fillId="2" borderId="80" xfId="0" applyNumberFormat="1" applyFont="1" applyFill="1" applyBorder="1" applyAlignment="1">
      <alignment horizontal="center" vertical="center"/>
    </xf>
    <xf numFmtId="43" fontId="15" fillId="2" borderId="72" xfId="0" applyNumberFormat="1" applyFont="1" applyFill="1" applyBorder="1" applyAlignment="1">
      <alignment horizontal="center" vertical="center"/>
    </xf>
    <xf numFmtId="167" fontId="7" fillId="2" borderId="80" xfId="0" applyNumberFormat="1" applyFont="1" applyFill="1" applyBorder="1" applyAlignment="1">
      <alignment horizontal="center" vertical="center"/>
    </xf>
    <xf numFmtId="43" fontId="7" fillId="2" borderId="72" xfId="0" applyNumberFormat="1" applyFont="1" applyFill="1" applyBorder="1" applyAlignment="1">
      <alignment horizontal="center" vertical="center"/>
    </xf>
    <xf numFmtId="169" fontId="15" fillId="2" borderId="69" xfId="17" applyNumberFormat="1" applyFont="1" applyFill="1" applyBorder="1" applyAlignment="1">
      <alignment horizontal="center" vertical="center"/>
    </xf>
    <xf numFmtId="43" fontId="15" fillId="2" borderId="69" xfId="0" applyNumberFormat="1" applyFont="1" applyFill="1" applyBorder="1" applyAlignment="1">
      <alignment horizontal="center" vertical="center"/>
    </xf>
    <xf numFmtId="43" fontId="15" fillId="2" borderId="53" xfId="0" applyNumberFormat="1" applyFont="1" applyFill="1" applyBorder="1" applyAlignment="1">
      <alignment horizontal="center" vertical="center"/>
    </xf>
    <xf numFmtId="167" fontId="15" fillId="2" borderId="69" xfId="0" applyNumberFormat="1" applyFont="1" applyFill="1" applyBorder="1" applyAlignment="1">
      <alignment horizontal="center" vertical="center"/>
    </xf>
    <xf numFmtId="43" fontId="15" fillId="2" borderId="70" xfId="0" applyNumberFormat="1" applyFont="1" applyFill="1" applyBorder="1" applyAlignment="1">
      <alignment horizontal="center" vertical="center"/>
    </xf>
    <xf numFmtId="10" fontId="21" fillId="12" borderId="57" xfId="17" applyNumberFormat="1" applyFont="1" applyFill="1" applyBorder="1" applyAlignment="1">
      <alignment horizontal="center" vertical="center" wrapText="1"/>
    </xf>
    <xf numFmtId="10" fontId="21" fillId="12" borderId="73" xfId="17" applyNumberFormat="1" applyFont="1" applyFill="1" applyBorder="1" applyAlignment="1">
      <alignment horizontal="center" vertical="center" wrapText="1"/>
    </xf>
    <xf numFmtId="10" fontId="21" fillId="12" borderId="48" xfId="17" applyNumberFormat="1" applyFont="1" applyFill="1" applyBorder="1" applyAlignment="1">
      <alignment horizontal="center" vertical="center" wrapText="1"/>
    </xf>
    <xf numFmtId="10" fontId="21" fillId="12" borderId="20" xfId="0" applyNumberFormat="1" applyFont="1" applyFill="1" applyBorder="1" applyAlignment="1">
      <alignment horizontal="center" vertical="center"/>
    </xf>
    <xf numFmtId="10" fontId="52" fillId="0" borderId="0" xfId="40" applyNumberFormat="1" applyAlignment="1">
      <alignment horizontal="right"/>
    </xf>
    <xf numFmtId="10" fontId="15" fillId="2" borderId="54" xfId="17" applyNumberFormat="1" applyFont="1" applyFill="1" applyBorder="1" applyAlignment="1">
      <alignment horizontal="center" vertical="center"/>
    </xf>
    <xf numFmtId="10" fontId="15" fillId="2" borderId="60" xfId="17" applyNumberFormat="1" applyFont="1" applyFill="1" applyBorder="1" applyAlignment="1">
      <alignment horizontal="center" vertical="center"/>
    </xf>
    <xf numFmtId="10" fontId="15" fillId="2" borderId="59" xfId="17" applyNumberFormat="1" applyFont="1" applyFill="1" applyBorder="1" applyAlignment="1">
      <alignment horizontal="center" vertical="center"/>
    </xf>
    <xf numFmtId="0" fontId="24" fillId="12" borderId="17" xfId="0" applyFont="1" applyFill="1" applyBorder="1" applyAlignment="1">
      <alignment horizontal="center" vertical="center"/>
    </xf>
    <xf numFmtId="0" fontId="24" fillId="12" borderId="18" xfId="0" applyFont="1" applyFill="1" applyBorder="1" applyAlignment="1">
      <alignment horizontal="center" vertical="center"/>
    </xf>
    <xf numFmtId="0" fontId="52" fillId="2" borderId="0" xfId="40" applyFill="1" applyAlignment="1">
      <alignment horizontal="right"/>
    </xf>
    <xf numFmtId="0" fontId="52" fillId="2" borderId="0" xfId="40" applyFill="1" applyAlignment="1">
      <alignment horizontal="left"/>
    </xf>
    <xf numFmtId="0" fontId="52" fillId="2" borderId="0" xfId="40" applyFill="1" applyAlignment="1">
      <alignment horizontal="center"/>
    </xf>
    <xf numFmtId="0" fontId="57" fillId="12" borderId="24" xfId="0" applyFont="1" applyFill="1" applyBorder="1" applyAlignment="1">
      <alignment horizontal="center" vertical="center" wrapText="1"/>
    </xf>
    <xf numFmtId="0" fontId="37" fillId="12" borderId="25" xfId="0" applyFont="1" applyFill="1" applyBorder="1" applyAlignment="1">
      <alignment horizontal="center" vertical="center" wrapText="1"/>
    </xf>
    <xf numFmtId="3" fontId="37" fillId="12" borderId="20" xfId="5" applyNumberFormat="1" applyFont="1" applyFill="1" applyBorder="1" applyAlignment="1" applyProtection="1">
      <alignment horizontal="center"/>
      <protection locked="0"/>
    </xf>
    <xf numFmtId="4" fontId="37" fillId="12" borderId="87" xfId="5" applyNumberFormat="1" applyFont="1" applyFill="1" applyBorder="1" applyAlignment="1">
      <alignment horizontal="center"/>
    </xf>
    <xf numFmtId="4" fontId="37" fillId="12" borderId="20" xfId="5" applyNumberFormat="1" applyFont="1" applyFill="1" applyBorder="1" applyAlignment="1">
      <alignment horizontal="center"/>
    </xf>
    <xf numFmtId="0" fontId="48" fillId="10" borderId="85" xfId="0" applyFont="1" applyFill="1" applyBorder="1" applyAlignment="1">
      <alignment horizontal="center" vertical="center"/>
    </xf>
    <xf numFmtId="0" fontId="48" fillId="10" borderId="37" xfId="0" applyFont="1" applyFill="1" applyBorder="1" applyAlignment="1">
      <alignment horizontal="center" vertical="center" wrapText="1"/>
    </xf>
    <xf numFmtId="2" fontId="46" fillId="10" borderId="93" xfId="0" applyNumberFormat="1" applyFont="1" applyFill="1" applyBorder="1" applyAlignment="1">
      <alignment horizontal="center" vertical="center"/>
    </xf>
    <xf numFmtId="2" fontId="47" fillId="10" borderId="93" xfId="0" applyNumberFormat="1" applyFont="1" applyFill="1" applyBorder="1" applyAlignment="1">
      <alignment horizontal="center" vertical="center"/>
    </xf>
    <xf numFmtId="0" fontId="46" fillId="10" borderId="93" xfId="0" applyFont="1" applyFill="1" applyBorder="1" applyAlignment="1">
      <alignment horizontal="center" vertical="center"/>
    </xf>
    <xf numFmtId="166" fontId="47" fillId="10" borderId="93" xfId="0" applyNumberFormat="1" applyFont="1" applyFill="1" applyBorder="1" applyAlignment="1">
      <alignment horizontal="center" vertical="center"/>
    </xf>
    <xf numFmtId="2" fontId="46" fillId="10" borderId="38" xfId="0" applyNumberFormat="1" applyFont="1" applyFill="1" applyBorder="1" applyAlignment="1">
      <alignment horizontal="center" vertical="center"/>
    </xf>
    <xf numFmtId="0" fontId="48" fillId="10" borderId="10" xfId="0" applyFont="1" applyFill="1" applyBorder="1" applyAlignment="1">
      <alignment horizontal="center" vertical="center"/>
    </xf>
    <xf numFmtId="0" fontId="47" fillId="10" borderId="35" xfId="0" applyFont="1" applyFill="1" applyBorder="1" applyAlignment="1">
      <alignment horizontal="center" vertical="center" wrapText="1"/>
    </xf>
    <xf numFmtId="2" fontId="46" fillId="10" borderId="35" xfId="0" applyNumberFormat="1" applyFont="1" applyFill="1" applyBorder="1" applyAlignment="1">
      <alignment horizontal="center" vertical="center"/>
    </xf>
    <xf numFmtId="0" fontId="46" fillId="10" borderId="35" xfId="0" applyFont="1" applyFill="1" applyBorder="1" applyAlignment="1">
      <alignment horizontal="center" vertical="center"/>
    </xf>
    <xf numFmtId="166" fontId="46" fillId="10" borderId="35" xfId="0" applyNumberFormat="1" applyFont="1" applyFill="1" applyBorder="1" applyAlignment="1">
      <alignment horizontal="center" vertical="center"/>
    </xf>
    <xf numFmtId="2" fontId="46" fillId="10" borderId="11" xfId="0" applyNumberFormat="1" applyFont="1" applyFill="1" applyBorder="1" applyAlignment="1">
      <alignment horizontal="center" vertical="center"/>
    </xf>
    <xf numFmtId="0" fontId="47" fillId="10" borderId="0" xfId="0" applyFont="1" applyFill="1" applyBorder="1" applyAlignment="1">
      <alignment horizontal="center" vertical="center" wrapText="1"/>
    </xf>
    <xf numFmtId="0" fontId="48" fillId="10" borderId="99" xfId="0" applyFont="1" applyFill="1" applyBorder="1" applyAlignment="1">
      <alignment horizontal="center" vertical="center"/>
    </xf>
    <xf numFmtId="0" fontId="46" fillId="10" borderId="100" xfId="0" applyFont="1" applyFill="1" applyBorder="1" applyAlignment="1">
      <alignment horizontal="center" vertical="center" wrapText="1"/>
    </xf>
    <xf numFmtId="0" fontId="46" fillId="10" borderId="35" xfId="0" applyFont="1" applyFill="1" applyBorder="1" applyAlignment="1">
      <alignment horizontal="center" vertical="center" wrapText="1"/>
    </xf>
    <xf numFmtId="0" fontId="46" fillId="10" borderId="100" xfId="0" applyFont="1" applyFill="1" applyBorder="1" applyAlignment="1">
      <alignment horizontal="center" vertical="center"/>
    </xf>
    <xf numFmtId="2" fontId="46" fillId="10" borderId="100" xfId="0" applyNumberFormat="1" applyFont="1" applyFill="1" applyBorder="1" applyAlignment="1">
      <alignment horizontal="center" vertical="center"/>
    </xf>
    <xf numFmtId="2" fontId="47" fillId="10" borderId="35" xfId="0" applyNumberFormat="1" applyFont="1" applyFill="1" applyBorder="1" applyAlignment="1">
      <alignment horizontal="center" vertical="center"/>
    </xf>
    <xf numFmtId="2" fontId="46" fillId="10" borderId="100" xfId="0" quotePrefix="1" applyNumberFormat="1" applyFont="1" applyFill="1" applyBorder="1" applyAlignment="1">
      <alignment horizontal="center" vertical="center"/>
    </xf>
    <xf numFmtId="2" fontId="46" fillId="10" borderId="35" xfId="0" quotePrefix="1" applyNumberFormat="1" applyFont="1" applyFill="1" applyBorder="1" applyAlignment="1">
      <alignment horizontal="center" vertical="center"/>
    </xf>
    <xf numFmtId="166" fontId="46" fillId="10" borderId="100" xfId="0" applyNumberFormat="1" applyFont="1" applyFill="1" applyBorder="1" applyAlignment="1">
      <alignment horizontal="center" vertical="center"/>
    </xf>
    <xf numFmtId="2" fontId="46" fillId="10" borderId="101" xfId="0" applyNumberFormat="1" applyFont="1" applyFill="1" applyBorder="1" applyAlignment="1">
      <alignment horizontal="center" vertical="center"/>
    </xf>
    <xf numFmtId="2" fontId="47" fillId="10" borderId="102" xfId="0" applyNumberFormat="1" applyFont="1" applyFill="1" applyBorder="1" applyAlignment="1">
      <alignment horizontal="center" vertical="center"/>
    </xf>
    <xf numFmtId="0" fontId="58" fillId="2" borderId="0" xfId="5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61" fillId="2" borderId="0" xfId="41" applyFont="1" applyFill="1"/>
    <xf numFmtId="0" fontId="31" fillId="2" borderId="0" xfId="41" applyFont="1" applyFill="1"/>
    <xf numFmtId="0" fontId="59" fillId="12" borderId="27" xfId="5" applyFont="1" applyFill="1" applyBorder="1" applyAlignment="1">
      <alignment horizontal="center" vertical="center" wrapText="1"/>
    </xf>
    <xf numFmtId="0" fontId="59" fillId="12" borderId="28" xfId="5" applyFont="1" applyFill="1" applyBorder="1" applyAlignment="1">
      <alignment horizontal="center" vertical="center" wrapText="1"/>
    </xf>
    <xf numFmtId="0" fontId="59" fillId="12" borderId="29" xfId="5" applyFont="1" applyFill="1" applyBorder="1" applyAlignment="1">
      <alignment horizontal="center" vertical="center" wrapText="1"/>
    </xf>
    <xf numFmtId="3" fontId="37" fillId="12" borderId="103" xfId="5" applyNumberFormat="1" applyFont="1" applyFill="1" applyBorder="1" applyAlignment="1" applyProtection="1">
      <alignment horizontal="center"/>
      <protection locked="0"/>
    </xf>
    <xf numFmtId="3" fontId="20" fillId="0" borderId="89" xfId="5" applyNumberFormat="1" applyFont="1" applyFill="1" applyBorder="1" applyAlignment="1">
      <alignment horizontal="center" vertical="center"/>
    </xf>
    <xf numFmtId="1" fontId="58" fillId="0" borderId="89" xfId="5" applyNumberFormat="1" applyFont="1" applyFill="1" applyBorder="1" applyAlignment="1">
      <alignment horizontal="center" vertical="center"/>
    </xf>
    <xf numFmtId="2" fontId="58" fillId="0" borderId="89" xfId="15" applyNumberFormat="1" applyFont="1" applyFill="1" applyBorder="1" applyAlignment="1">
      <alignment horizontal="center" vertical="center"/>
    </xf>
    <xf numFmtId="166" fontId="58" fillId="0" borderId="89" xfId="15" applyNumberFormat="1" applyFont="1" applyFill="1" applyBorder="1" applyAlignment="1">
      <alignment horizontal="center" vertical="center"/>
    </xf>
    <xf numFmtId="2" fontId="58" fillId="0" borderId="91" xfId="15" applyNumberFormat="1" applyFont="1" applyFill="1" applyBorder="1" applyAlignment="1">
      <alignment horizontal="center" vertical="center"/>
    </xf>
    <xf numFmtId="0" fontId="32" fillId="10" borderId="104" xfId="41" applyFont="1" applyFill="1" applyBorder="1"/>
    <xf numFmtId="2" fontId="31" fillId="10" borderId="105" xfId="41" applyNumberFormat="1" applyFont="1" applyFill="1" applyBorder="1"/>
    <xf numFmtId="0" fontId="31" fillId="10" borderId="106" xfId="41" applyFont="1" applyFill="1" applyBorder="1"/>
    <xf numFmtId="0" fontId="32" fillId="10" borderId="107" xfId="41" applyFont="1" applyFill="1" applyBorder="1"/>
    <xf numFmtId="2" fontId="31" fillId="10" borderId="108" xfId="41" applyNumberFormat="1" applyFont="1" applyFill="1" applyBorder="1"/>
    <xf numFmtId="0" fontId="31" fillId="10" borderId="109" xfId="41" applyFont="1" applyFill="1" applyBorder="1"/>
    <xf numFmtId="1" fontId="58" fillId="0" borderId="90" xfId="5" applyNumberFormat="1" applyFont="1" applyFill="1" applyBorder="1" applyAlignment="1">
      <alignment horizontal="center" vertical="center"/>
    </xf>
    <xf numFmtId="0" fontId="65" fillId="0" borderId="65" xfId="0" applyFont="1" applyFill="1" applyBorder="1" applyAlignment="1">
      <alignment horizontal="center" vertical="center"/>
    </xf>
    <xf numFmtId="43" fontId="66" fillId="0" borderId="81" xfId="13" applyFont="1" applyFill="1" applyBorder="1" applyAlignment="1" applyProtection="1">
      <alignment horizontal="center" vertical="center"/>
      <protection locked="0"/>
    </xf>
    <xf numFmtId="43" fontId="66" fillId="0" borderId="89" xfId="13" applyFont="1" applyFill="1" applyBorder="1" applyAlignment="1" applyProtection="1">
      <alignment horizontal="center" vertical="center"/>
      <protection locked="0"/>
    </xf>
    <xf numFmtId="43" fontId="66" fillId="0" borderId="95" xfId="13" applyFont="1" applyFill="1" applyBorder="1" applyAlignment="1" applyProtection="1">
      <alignment horizontal="center" vertical="center"/>
      <protection locked="0"/>
    </xf>
    <xf numFmtId="43" fontId="66" fillId="0" borderId="65" xfId="13" applyFont="1" applyFill="1" applyBorder="1" applyAlignment="1" applyProtection="1">
      <alignment horizontal="center" vertical="center"/>
      <protection locked="0"/>
    </xf>
    <xf numFmtId="0" fontId="65" fillId="0" borderId="79" xfId="0" applyFont="1" applyFill="1" applyBorder="1" applyAlignment="1">
      <alignment horizontal="center" vertical="center" wrapText="1"/>
    </xf>
    <xf numFmtId="43" fontId="66" fillId="0" borderId="79" xfId="13" applyFont="1" applyFill="1" applyBorder="1" applyAlignment="1" applyProtection="1">
      <alignment horizontal="center" vertical="center"/>
      <protection locked="0"/>
    </xf>
    <xf numFmtId="43" fontId="0" fillId="0" borderId="0" xfId="0" applyNumberFormat="1"/>
    <xf numFmtId="0" fontId="65" fillId="0" borderId="20" xfId="0" applyFont="1" applyFill="1" applyBorder="1" applyAlignment="1">
      <alignment horizontal="center" vertical="center"/>
    </xf>
    <xf numFmtId="43" fontId="66" fillId="0" borderId="41" xfId="13" applyFont="1" applyFill="1" applyBorder="1" applyAlignment="1" applyProtection="1">
      <alignment horizontal="center" vertical="center"/>
      <protection locked="0"/>
    </xf>
    <xf numFmtId="0" fontId="65" fillId="0" borderId="41" xfId="0" applyFont="1" applyFill="1" applyBorder="1" applyAlignment="1">
      <alignment horizontal="center" vertical="center"/>
    </xf>
    <xf numFmtId="43" fontId="66" fillId="0" borderId="55" xfId="13" applyFont="1" applyFill="1" applyBorder="1" applyAlignment="1" applyProtection="1">
      <alignment horizontal="center" vertical="center"/>
      <protection locked="0"/>
    </xf>
    <xf numFmtId="43" fontId="66" fillId="0" borderId="53" xfId="13" applyFont="1" applyFill="1" applyBorder="1" applyAlignment="1" applyProtection="1">
      <alignment horizontal="center" vertical="center"/>
      <protection locked="0"/>
    </xf>
    <xf numFmtId="43" fontId="66" fillId="0" borderId="96" xfId="13" applyFont="1" applyFill="1" applyBorder="1" applyAlignment="1" applyProtection="1">
      <alignment horizontal="center" vertical="center"/>
      <protection locked="0"/>
    </xf>
    <xf numFmtId="0" fontId="63" fillId="12" borderId="44" xfId="0" applyFont="1" applyFill="1" applyBorder="1" applyAlignment="1">
      <alignment horizontal="center" vertical="center" wrapText="1"/>
    </xf>
    <xf numFmtId="0" fontId="63" fillId="12" borderId="58" xfId="0" applyFont="1" applyFill="1" applyBorder="1" applyAlignment="1">
      <alignment horizontal="center" vertical="center" wrapText="1"/>
    </xf>
    <xf numFmtId="0" fontId="63" fillId="12" borderId="46" xfId="0" applyFont="1" applyFill="1" applyBorder="1" applyAlignment="1">
      <alignment horizontal="center" vertical="center" wrapText="1"/>
    </xf>
    <xf numFmtId="43" fontId="59" fillId="12" borderId="116" xfId="0" applyNumberFormat="1" applyFont="1" applyFill="1" applyBorder="1" applyAlignment="1" applyProtection="1">
      <alignment horizontal="center" vertical="center"/>
      <protection locked="0"/>
    </xf>
    <xf numFmtId="43" fontId="59" fillId="12" borderId="117" xfId="0" applyNumberFormat="1" applyFont="1" applyFill="1" applyBorder="1" applyAlignment="1" applyProtection="1">
      <alignment horizontal="center" vertical="center"/>
      <protection locked="0"/>
    </xf>
    <xf numFmtId="43" fontId="59" fillId="12" borderId="103" xfId="0" applyNumberFormat="1" applyFont="1" applyFill="1" applyBorder="1" applyAlignment="1" applyProtection="1">
      <alignment horizontal="center" vertical="center"/>
      <protection locked="0"/>
    </xf>
    <xf numFmtId="43" fontId="59" fillId="12" borderId="20" xfId="13" applyFont="1" applyFill="1" applyBorder="1" applyAlignment="1" applyProtection="1">
      <alignment horizontal="center" vertical="center"/>
      <protection locked="0"/>
    </xf>
    <xf numFmtId="0" fontId="62" fillId="12" borderId="20" xfId="0" applyFont="1" applyFill="1" applyBorder="1" applyAlignment="1">
      <alignment horizontal="center" vertical="center"/>
    </xf>
    <xf numFmtId="0" fontId="64" fillId="10" borderId="19" xfId="0" applyFont="1" applyFill="1" applyBorder="1" applyAlignment="1">
      <alignment horizontal="right" vertical="center"/>
    </xf>
    <xf numFmtId="0" fontId="59" fillId="10" borderId="115" xfId="0" applyFont="1" applyFill="1" applyBorder="1" applyAlignment="1">
      <alignment horizontal="center"/>
    </xf>
    <xf numFmtId="43" fontId="66" fillId="10" borderId="61" xfId="13" applyFont="1" applyFill="1" applyBorder="1" applyAlignment="1">
      <alignment horizontal="center" vertical="center"/>
    </xf>
    <xf numFmtId="0" fontId="59" fillId="10" borderId="19" xfId="0" applyFont="1" applyFill="1" applyBorder="1" applyAlignment="1">
      <alignment horizontal="center" vertical="center"/>
    </xf>
    <xf numFmtId="43" fontId="66" fillId="0" borderId="82" xfId="13" applyFont="1" applyFill="1" applyBorder="1" applyAlignment="1" applyProtection="1">
      <alignment horizontal="center" vertical="center"/>
      <protection locked="0"/>
    </xf>
    <xf numFmtId="0" fontId="66" fillId="0" borderId="79" xfId="0" applyFont="1" applyFill="1" applyBorder="1" applyAlignment="1">
      <alignment horizontal="center" vertical="center" wrapText="1"/>
    </xf>
    <xf numFmtId="166" fontId="47" fillId="10" borderId="86" xfId="0" applyNumberFormat="1" applyFont="1" applyFill="1" applyBorder="1" applyAlignment="1">
      <alignment horizontal="center" vertical="center"/>
    </xf>
    <xf numFmtId="166" fontId="47" fillId="10" borderId="35" xfId="0" applyNumberFormat="1" applyFont="1" applyFill="1" applyBorder="1" applyAlignment="1">
      <alignment horizontal="center" vertical="center"/>
    </xf>
    <xf numFmtId="166" fontId="47" fillId="10" borderId="100" xfId="0" applyNumberFormat="1" applyFont="1" applyFill="1" applyBorder="1" applyAlignment="1">
      <alignment horizontal="center" vertical="center"/>
    </xf>
    <xf numFmtId="4" fontId="37" fillId="12" borderId="5" xfId="5" applyNumberFormat="1" applyFont="1" applyFill="1" applyBorder="1" applyAlignment="1">
      <alignment horizontal="center"/>
    </xf>
    <xf numFmtId="2" fontId="47" fillId="10" borderId="37" xfId="0" applyNumberFormat="1" applyFont="1" applyFill="1" applyBorder="1" applyAlignment="1">
      <alignment horizontal="center" vertical="center"/>
    </xf>
    <xf numFmtId="10" fontId="21" fillId="2" borderId="5" xfId="0" applyNumberFormat="1" applyFont="1" applyFill="1" applyBorder="1" applyAlignment="1">
      <alignment vertical="center"/>
    </xf>
    <xf numFmtId="0" fontId="2" fillId="0" borderId="0" xfId="44"/>
    <xf numFmtId="0" fontId="2" fillId="0" borderId="89" xfId="44" applyBorder="1" applyAlignment="1">
      <alignment horizontal="center"/>
    </xf>
    <xf numFmtId="4" fontId="2" fillId="0" borderId="89" xfId="44" applyNumberFormat="1" applyBorder="1" applyAlignment="1">
      <alignment horizontal="center"/>
    </xf>
    <xf numFmtId="2" fontId="2" fillId="0" borderId="89" xfId="44" applyNumberFormat="1" applyBorder="1"/>
    <xf numFmtId="0" fontId="2" fillId="0" borderId="0" xfId="44" applyAlignment="1">
      <alignment horizontal="center"/>
    </xf>
    <xf numFmtId="9" fontId="2" fillId="0" borderId="0" xfId="44" applyNumberFormat="1"/>
    <xf numFmtId="0" fontId="67" fillId="2" borderId="0" xfId="45" applyFont="1" applyFill="1" applyBorder="1" applyAlignment="1">
      <alignment horizontal="center" vertical="center" wrapText="1"/>
    </xf>
    <xf numFmtId="0" fontId="61" fillId="2" borderId="0" xfId="45" applyFont="1" applyFill="1" applyAlignment="1">
      <alignment vertical="center"/>
    </xf>
    <xf numFmtId="0" fontId="67" fillId="19" borderId="21" xfId="45" applyFont="1" applyFill="1" applyBorder="1" applyAlignment="1">
      <alignment horizontal="center" vertical="center"/>
    </xf>
    <xf numFmtId="0" fontId="67" fillId="19" borderId="22" xfId="45" applyFont="1" applyFill="1" applyBorder="1" applyAlignment="1">
      <alignment horizontal="center" vertical="center"/>
    </xf>
    <xf numFmtId="0" fontId="67" fillId="19" borderId="22" xfId="45" applyFont="1" applyFill="1" applyBorder="1" applyAlignment="1">
      <alignment horizontal="center" vertical="center" wrapText="1"/>
    </xf>
    <xf numFmtId="0" fontId="61" fillId="19" borderId="90" xfId="45" applyFont="1" applyFill="1" applyBorder="1" applyAlignment="1">
      <alignment horizontal="center" vertical="center"/>
    </xf>
    <xf numFmtId="166" fontId="61" fillId="2" borderId="89" xfId="45" applyNumberFormat="1" applyFont="1" applyFill="1" applyBorder="1" applyAlignment="1">
      <alignment horizontal="center" vertical="center"/>
    </xf>
    <xf numFmtId="170" fontId="61" fillId="2" borderId="89" xfId="45" applyNumberFormat="1" applyFont="1" applyFill="1" applyBorder="1" applyAlignment="1">
      <alignment horizontal="center" vertical="center"/>
    </xf>
    <xf numFmtId="0" fontId="61" fillId="19" borderId="48" xfId="45" applyFont="1" applyFill="1" applyBorder="1" applyAlignment="1">
      <alignment horizontal="center" vertical="center"/>
    </xf>
    <xf numFmtId="171" fontId="61" fillId="2" borderId="53" xfId="45" applyNumberFormat="1" applyFont="1" applyFill="1" applyBorder="1" applyAlignment="1">
      <alignment horizontal="center" vertical="center"/>
    </xf>
    <xf numFmtId="172" fontId="61" fillId="2" borderId="53" xfId="45" applyNumberFormat="1" applyFont="1" applyFill="1" applyBorder="1" applyAlignment="1">
      <alignment horizontal="center" vertical="center"/>
    </xf>
    <xf numFmtId="0" fontId="21" fillId="12" borderId="89" xfId="44" applyFont="1" applyFill="1" applyBorder="1" applyAlignment="1">
      <alignment horizontal="center" vertical="center" wrapText="1"/>
    </xf>
    <xf numFmtId="0" fontId="21" fillId="12" borderId="89" xfId="44" applyFont="1" applyFill="1" applyBorder="1" applyAlignment="1">
      <alignment horizontal="center" wrapText="1"/>
    </xf>
    <xf numFmtId="0" fontId="21" fillId="12" borderId="89" xfId="44" applyFont="1" applyFill="1" applyBorder="1" applyAlignment="1">
      <alignment horizontal="center" vertical="center"/>
    </xf>
    <xf numFmtId="2" fontId="21" fillId="0" borderId="89" xfId="44" applyNumberFormat="1" applyFont="1" applyBorder="1"/>
    <xf numFmtId="3" fontId="37" fillId="0" borderId="0" xfId="5" applyNumberFormat="1" applyFont="1" applyFill="1" applyBorder="1" applyAlignment="1" applyProtection="1">
      <alignment horizontal="center"/>
      <protection locked="0"/>
    </xf>
    <xf numFmtId="4" fontId="37" fillId="0" borderId="0" xfId="5" applyNumberFormat="1" applyFont="1" applyFill="1" applyBorder="1" applyAlignment="1">
      <alignment horizontal="center"/>
    </xf>
    <xf numFmtId="0" fontId="31" fillId="0" borderId="0" xfId="41" applyFont="1" applyFill="1"/>
    <xf numFmtId="0" fontId="61" fillId="0" borderId="0" xfId="41" applyFont="1" applyFill="1"/>
    <xf numFmtId="0" fontId="3" fillId="0" borderId="0" xfId="0" applyFont="1" applyFill="1" applyAlignment="1">
      <alignment vertical="center"/>
    </xf>
    <xf numFmtId="0" fontId="2" fillId="0" borderId="0" xfId="44" applyBorder="1" applyAlignment="1">
      <alignment horizontal="center"/>
    </xf>
    <xf numFmtId="0" fontId="69" fillId="0" borderId="0" xfId="46" applyFont="1" applyBorder="1" applyAlignment="1">
      <alignment horizontal="center" vertical="center" wrapText="1"/>
    </xf>
    <xf numFmtId="2" fontId="70" fillId="10" borderId="35" xfId="0" applyNumberFormat="1" applyFont="1" applyFill="1" applyBorder="1" applyAlignment="1">
      <alignment horizontal="center" vertical="center"/>
    </xf>
    <xf numFmtId="2" fontId="70" fillId="10" borderId="1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71" fillId="5" borderId="89" xfId="0" applyFont="1" applyFill="1" applyBorder="1" applyAlignment="1">
      <alignment horizontal="center" vertical="center"/>
    </xf>
    <xf numFmtId="0" fontId="72" fillId="0" borderId="0" xfId="0" applyFont="1"/>
    <xf numFmtId="0" fontId="71" fillId="2" borderId="89" xfId="0" applyFont="1" applyFill="1" applyBorder="1" applyAlignment="1">
      <alignment horizontal="center" vertical="center"/>
    </xf>
    <xf numFmtId="2" fontId="74" fillId="20" borderId="89" xfId="0" applyNumberFormat="1" applyFont="1" applyFill="1" applyBorder="1" applyAlignment="1">
      <alignment horizontal="center" vertical="center"/>
    </xf>
    <xf numFmtId="0" fontId="71" fillId="0" borderId="89" xfId="0" applyFont="1" applyFill="1" applyBorder="1" applyAlignment="1">
      <alignment horizontal="center" vertical="center" wrapText="1"/>
    </xf>
    <xf numFmtId="0" fontId="71" fillId="0" borderId="89" xfId="0" applyFont="1" applyBorder="1" applyAlignment="1">
      <alignment horizontal="center" vertical="center" wrapText="1"/>
    </xf>
    <xf numFmtId="2" fontId="71" fillId="20" borderId="89" xfId="0" applyNumberFormat="1" applyFont="1" applyFill="1" applyBorder="1" applyAlignment="1">
      <alignment horizontal="center" vertical="center"/>
    </xf>
    <xf numFmtId="0" fontId="23" fillId="0" borderId="0" xfId="0" applyFont="1"/>
    <xf numFmtId="0" fontId="71" fillId="5" borderId="89" xfId="0" applyNumberFormat="1" applyFont="1" applyFill="1" applyBorder="1" applyAlignment="1">
      <alignment horizontal="center" vertical="center"/>
    </xf>
    <xf numFmtId="0" fontId="71" fillId="5" borderId="89" xfId="0" applyFont="1" applyFill="1" applyBorder="1" applyAlignment="1">
      <alignment horizontal="center" vertical="center" wrapText="1"/>
    </xf>
    <xf numFmtId="0" fontId="75" fillId="5" borderId="89" xfId="0" applyFont="1" applyFill="1" applyBorder="1" applyAlignment="1">
      <alignment horizontal="center" vertical="center"/>
    </xf>
    <xf numFmtId="173" fontId="23" fillId="5" borderId="89" xfId="0" applyNumberFormat="1" applyFont="1" applyFill="1" applyBorder="1" applyAlignment="1">
      <alignment horizontal="center" vertical="center"/>
    </xf>
    <xf numFmtId="2" fontId="74" fillId="0" borderId="89" xfId="0" applyNumberFormat="1" applyFont="1" applyBorder="1" applyAlignment="1">
      <alignment horizontal="center" vertical="center"/>
    </xf>
    <xf numFmtId="2" fontId="71" fillId="0" borderId="89" xfId="0" applyNumberFormat="1" applyFont="1" applyBorder="1" applyAlignment="1">
      <alignment horizontal="center" vertical="center" wrapText="1"/>
    </xf>
    <xf numFmtId="2" fontId="71" fillId="0" borderId="89" xfId="0" applyNumberFormat="1" applyFont="1" applyBorder="1" applyAlignment="1">
      <alignment horizontal="center" vertical="center"/>
    </xf>
    <xf numFmtId="0" fontId="74" fillId="0" borderId="89" xfId="0" applyFont="1" applyBorder="1"/>
    <xf numFmtId="0" fontId="72" fillId="0" borderId="89" xfId="0" applyFont="1" applyBorder="1"/>
    <xf numFmtId="0" fontId="4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left" vertical="center"/>
    </xf>
    <xf numFmtId="0" fontId="21" fillId="5" borderId="17" xfId="0" applyFont="1" applyFill="1" applyBorder="1" applyAlignment="1">
      <alignment horizontal="left" vertical="center"/>
    </xf>
    <xf numFmtId="0" fontId="21" fillId="5" borderId="18" xfId="0" applyFont="1" applyFill="1" applyBorder="1" applyAlignment="1">
      <alignment horizontal="left" vertical="center"/>
    </xf>
    <xf numFmtId="3" fontId="28" fillId="6" borderId="27" xfId="13" applyNumberFormat="1" applyFont="1" applyFill="1" applyBorder="1" applyAlignment="1">
      <alignment horizontal="center" vertical="center"/>
    </xf>
    <xf numFmtId="3" fontId="28" fillId="6" borderId="28" xfId="13" applyNumberFormat="1" applyFont="1" applyFill="1" applyBorder="1" applyAlignment="1">
      <alignment horizontal="center" vertical="center"/>
    </xf>
    <xf numFmtId="3" fontId="28" fillId="6" borderId="51" xfId="13" applyNumberFormat="1" applyFont="1" applyFill="1" applyBorder="1" applyAlignment="1">
      <alignment horizontal="center" vertical="center" wrapText="1"/>
    </xf>
    <xf numFmtId="3" fontId="28" fillId="6" borderId="55" xfId="13" applyNumberFormat="1" applyFont="1" applyFill="1" applyBorder="1" applyAlignment="1">
      <alignment horizontal="center" vertical="center" wrapText="1"/>
    </xf>
    <xf numFmtId="0" fontId="21" fillId="6" borderId="78" xfId="0" applyFont="1" applyFill="1" applyBorder="1" applyAlignment="1">
      <alignment horizontal="center" vertical="center"/>
    </xf>
    <xf numFmtId="0" fontId="21" fillId="6" borderId="77" xfId="0" applyFont="1" applyFill="1" applyBorder="1" applyAlignment="1">
      <alignment horizontal="center" vertical="center"/>
    </xf>
    <xf numFmtId="0" fontId="21" fillId="6" borderId="76" xfId="0" applyFont="1" applyFill="1" applyBorder="1" applyAlignment="1">
      <alignment horizontal="center" vertical="center"/>
    </xf>
    <xf numFmtId="10" fontId="21" fillId="6" borderId="51" xfId="17" applyNumberFormat="1" applyFont="1" applyFill="1" applyBorder="1" applyAlignment="1">
      <alignment horizontal="center" vertical="center"/>
    </xf>
    <xf numFmtId="10" fontId="21" fillId="6" borderId="75" xfId="17" applyNumberFormat="1" applyFont="1" applyFill="1" applyBorder="1" applyAlignment="1">
      <alignment horizontal="center" vertical="center"/>
    </xf>
    <xf numFmtId="10" fontId="21" fillId="6" borderId="97" xfId="17" applyNumberFormat="1" applyFont="1" applyFill="1" applyBorder="1" applyAlignment="1">
      <alignment horizontal="center" vertical="center"/>
    </xf>
    <xf numFmtId="10" fontId="21" fillId="6" borderId="74" xfId="17" applyNumberFormat="1" applyFont="1" applyFill="1" applyBorder="1" applyAlignment="1">
      <alignment horizontal="center" vertical="center"/>
    </xf>
    <xf numFmtId="3" fontId="28" fillId="6" borderId="48" xfId="13" applyNumberFormat="1" applyFont="1" applyFill="1" applyBorder="1" applyAlignment="1">
      <alignment horizontal="center" vertical="center" wrapText="1"/>
    </xf>
    <xf numFmtId="3" fontId="28" fillId="6" borderId="69" xfId="13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3" fontId="28" fillId="6" borderId="53" xfId="13" applyNumberFormat="1" applyFont="1" applyFill="1" applyBorder="1" applyAlignment="1">
      <alignment horizontal="center" vertical="center" wrapText="1"/>
    </xf>
    <xf numFmtId="4" fontId="15" fillId="0" borderId="59" xfId="0" applyNumberFormat="1" applyFont="1" applyFill="1" applyBorder="1" applyAlignment="1">
      <alignment horizontal="center" vertical="center"/>
    </xf>
    <xf numFmtId="4" fontId="15" fillId="0" borderId="46" xfId="0" applyNumberFormat="1" applyFont="1" applyFill="1" applyBorder="1" applyAlignment="1">
      <alignment horizontal="center" vertical="center"/>
    </xf>
    <xf numFmtId="4" fontId="15" fillId="0" borderId="31" xfId="0" applyNumberFormat="1" applyFont="1" applyFill="1" applyBorder="1" applyAlignment="1">
      <alignment horizontal="center" vertical="center"/>
    </xf>
    <xf numFmtId="4" fontId="15" fillId="2" borderId="72" xfId="0" applyNumberFormat="1" applyFont="1" applyFill="1" applyBorder="1" applyAlignment="1">
      <alignment horizontal="center" vertical="center"/>
    </xf>
    <xf numFmtId="4" fontId="15" fillId="2" borderId="70" xfId="0" applyNumberFormat="1" applyFont="1" applyFill="1" applyBorder="1" applyAlignment="1">
      <alignment horizontal="center" vertical="center"/>
    </xf>
    <xf numFmtId="4" fontId="15" fillId="2" borderId="59" xfId="0" applyNumberFormat="1" applyFont="1" applyFill="1" applyBorder="1" applyAlignment="1">
      <alignment horizontal="center" vertical="center"/>
    </xf>
    <xf numFmtId="4" fontId="15" fillId="2" borderId="46" xfId="0" applyNumberFormat="1" applyFont="1" applyFill="1" applyBorder="1" applyAlignment="1">
      <alignment horizontal="center" vertical="center"/>
    </xf>
    <xf numFmtId="4" fontId="15" fillId="2" borderId="31" xfId="0" applyNumberFormat="1" applyFont="1" applyFill="1" applyBorder="1" applyAlignment="1">
      <alignment horizontal="center" vertical="center"/>
    </xf>
    <xf numFmtId="4" fontId="15" fillId="0" borderId="40" xfId="0" applyNumberFormat="1" applyFont="1" applyFill="1" applyBorder="1" applyAlignment="1">
      <alignment horizontal="center" vertical="center"/>
    </xf>
    <xf numFmtId="0" fontId="21" fillId="12" borderId="73" xfId="0" applyFont="1" applyFill="1" applyBorder="1" applyAlignment="1">
      <alignment horizontal="center" vertical="center" wrapText="1"/>
    </xf>
    <xf numFmtId="0" fontId="21" fillId="12" borderId="45" xfId="0" applyFont="1" applyFill="1" applyBorder="1" applyAlignment="1">
      <alignment horizontal="center" vertical="center" wrapText="1"/>
    </xf>
    <xf numFmtId="0" fontId="21" fillId="12" borderId="32" xfId="0" applyFont="1" applyFill="1" applyBorder="1" applyAlignment="1">
      <alignment horizontal="center" vertical="center" wrapText="1"/>
    </xf>
    <xf numFmtId="3" fontId="15" fillId="2" borderId="58" xfId="0" applyNumberFormat="1" applyFont="1" applyFill="1" applyBorder="1" applyAlignment="1">
      <alignment horizontal="center" vertical="center" wrapText="1"/>
    </xf>
    <xf numFmtId="3" fontId="15" fillId="2" borderId="44" xfId="0" applyNumberFormat="1" applyFont="1" applyFill="1" applyBorder="1" applyAlignment="1">
      <alignment horizontal="center" vertical="center" wrapText="1"/>
    </xf>
    <xf numFmtId="3" fontId="15" fillId="2" borderId="30" xfId="0" applyNumberFormat="1" applyFont="1" applyFill="1" applyBorder="1" applyAlignment="1">
      <alignment horizontal="center" vertical="center" wrapText="1"/>
    </xf>
    <xf numFmtId="0" fontId="21" fillId="12" borderId="43" xfId="0" applyFont="1" applyFill="1" applyBorder="1" applyAlignment="1">
      <alignment horizontal="center" vertical="center"/>
    </xf>
    <xf numFmtId="0" fontId="21" fillId="12" borderId="66" xfId="0" applyFont="1" applyFill="1" applyBorder="1" applyAlignment="1">
      <alignment horizontal="center" vertical="center"/>
    </xf>
    <xf numFmtId="0" fontId="21" fillId="12" borderId="71" xfId="0" applyFont="1" applyFill="1" applyBorder="1" applyAlignment="1">
      <alignment horizontal="center" vertical="center" wrapText="1"/>
    </xf>
    <xf numFmtId="0" fontId="21" fillId="12" borderId="48" xfId="0" applyFont="1" applyFill="1" applyBorder="1" applyAlignment="1">
      <alignment horizontal="center" vertical="center" wrapText="1"/>
    </xf>
    <xf numFmtId="3" fontId="15" fillId="2" borderId="39" xfId="0" applyNumberFormat="1" applyFont="1" applyFill="1" applyBorder="1" applyAlignment="1">
      <alignment horizontal="center" vertical="center" wrapText="1"/>
    </xf>
    <xf numFmtId="0" fontId="21" fillId="12" borderId="56" xfId="0" applyFont="1" applyFill="1" applyBorder="1" applyAlignment="1">
      <alignment horizontal="center" vertical="center" wrapText="1"/>
    </xf>
    <xf numFmtId="4" fontId="15" fillId="0" borderId="60" xfId="0" applyNumberFormat="1" applyFont="1" applyFill="1" applyBorder="1" applyAlignment="1">
      <alignment horizontal="center" vertical="center"/>
    </xf>
    <xf numFmtId="0" fontId="21" fillId="12" borderId="57" xfId="0" applyFont="1" applyFill="1" applyBorder="1" applyAlignment="1">
      <alignment horizontal="center" vertical="center" wrapText="1"/>
    </xf>
    <xf numFmtId="3" fontId="20" fillId="2" borderId="58" xfId="0" applyNumberFormat="1" applyFont="1" applyFill="1" applyBorder="1" applyAlignment="1">
      <alignment horizontal="center" vertical="center" wrapText="1"/>
    </xf>
    <xf numFmtId="3" fontId="20" fillId="2" borderId="44" xfId="0" applyNumberFormat="1" applyFont="1" applyFill="1" applyBorder="1" applyAlignment="1">
      <alignment horizontal="center" vertical="center" wrapText="1"/>
    </xf>
    <xf numFmtId="3" fontId="20" fillId="2" borderId="30" xfId="0" applyNumberFormat="1" applyFont="1" applyFill="1" applyBorder="1" applyAlignment="1">
      <alignment horizontal="center" vertical="center" wrapText="1"/>
    </xf>
    <xf numFmtId="0" fontId="21" fillId="12" borderId="56" xfId="0" applyFont="1" applyFill="1" applyBorder="1" applyAlignment="1">
      <alignment horizontal="center" vertical="center"/>
    </xf>
    <xf numFmtId="0" fontId="21" fillId="12" borderId="45" xfId="0" applyFont="1" applyFill="1" applyBorder="1" applyAlignment="1">
      <alignment horizontal="center" vertical="center"/>
    </xf>
    <xf numFmtId="0" fontId="21" fillId="12" borderId="32" xfId="0" applyFont="1" applyFill="1" applyBorder="1" applyAlignment="1">
      <alignment horizontal="center" vertical="center"/>
    </xf>
    <xf numFmtId="0" fontId="51" fillId="2" borderId="84" xfId="0" applyFont="1" applyFill="1" applyBorder="1" applyAlignment="1">
      <alignment horizontal="center" vertical="center"/>
    </xf>
    <xf numFmtId="0" fontId="21" fillId="12" borderId="16" xfId="0" applyFont="1" applyFill="1" applyBorder="1" applyAlignment="1">
      <alignment horizontal="left"/>
    </xf>
    <xf numFmtId="0" fontId="21" fillId="12" borderId="17" xfId="0" applyFont="1" applyFill="1" applyBorder="1" applyAlignment="1">
      <alignment horizontal="left"/>
    </xf>
    <xf numFmtId="0" fontId="21" fillId="12" borderId="18" xfId="0" applyFont="1" applyFill="1" applyBorder="1" applyAlignment="1">
      <alignment horizontal="left"/>
    </xf>
    <xf numFmtId="0" fontId="21" fillId="0" borderId="58" xfId="40" applyFont="1" applyBorder="1" applyAlignment="1">
      <alignment horizontal="center" vertical="center"/>
    </xf>
    <xf numFmtId="0" fontId="21" fillId="0" borderId="44" xfId="40" applyFont="1" applyBorder="1" applyAlignment="1">
      <alignment horizontal="center" vertical="center"/>
    </xf>
    <xf numFmtId="0" fontId="21" fillId="0" borderId="30" xfId="40" applyFont="1" applyBorder="1" applyAlignment="1">
      <alignment horizontal="center" vertical="center"/>
    </xf>
    <xf numFmtId="0" fontId="52" fillId="0" borderId="44" xfId="40" applyBorder="1" applyAlignment="1">
      <alignment horizontal="center" vertical="center"/>
    </xf>
    <xf numFmtId="0" fontId="52" fillId="0" borderId="30" xfId="40" applyBorder="1" applyAlignment="1">
      <alignment horizontal="center" vertical="center"/>
    </xf>
    <xf numFmtId="0" fontId="21" fillId="0" borderId="58" xfId="40" applyFont="1" applyBorder="1" applyAlignment="1">
      <alignment horizontal="left" vertical="center"/>
    </xf>
    <xf numFmtId="0" fontId="21" fillId="0" borderId="44" xfId="40" applyFont="1" applyBorder="1" applyAlignment="1">
      <alignment horizontal="left" vertical="center"/>
    </xf>
    <xf numFmtId="0" fontId="21" fillId="0" borderId="30" xfId="40" applyFont="1" applyBorder="1" applyAlignment="1">
      <alignment horizontal="left" vertical="center"/>
    </xf>
    <xf numFmtId="0" fontId="21" fillId="0" borderId="58" xfId="40" applyFont="1" applyBorder="1" applyAlignment="1">
      <alignment horizontal="left" vertical="center" wrapText="1"/>
    </xf>
    <xf numFmtId="0" fontId="21" fillId="0" borderId="44" xfId="40" applyFont="1" applyBorder="1" applyAlignment="1">
      <alignment horizontal="left" vertical="center" wrapText="1"/>
    </xf>
    <xf numFmtId="0" fontId="21" fillId="0" borderId="30" xfId="40" applyFont="1" applyBorder="1" applyAlignment="1">
      <alignment horizontal="left" vertical="center" wrapText="1"/>
    </xf>
    <xf numFmtId="0" fontId="21" fillId="0" borderId="58" xfId="40" applyFont="1" applyBorder="1" applyAlignment="1">
      <alignment horizontal="center" vertical="center" wrapText="1"/>
    </xf>
    <xf numFmtId="0" fontId="21" fillId="0" borderId="44" xfId="40" applyFont="1" applyBorder="1" applyAlignment="1">
      <alignment horizontal="center" vertical="center" wrapText="1"/>
    </xf>
    <xf numFmtId="0" fontId="21" fillId="0" borderId="30" xfId="40" applyFont="1" applyBorder="1" applyAlignment="1">
      <alignment horizontal="center" vertical="center" wrapText="1"/>
    </xf>
    <xf numFmtId="0" fontId="21" fillId="0" borderId="95" xfId="40" applyFont="1" applyBorder="1" applyAlignment="1">
      <alignment horizontal="center"/>
    </xf>
    <xf numFmtId="0" fontId="21" fillId="0" borderId="94" xfId="40" applyFont="1" applyBorder="1" applyAlignment="1">
      <alignment horizontal="center"/>
    </xf>
    <xf numFmtId="0" fontId="21" fillId="0" borderId="58" xfId="40" applyFont="1" applyBorder="1" applyAlignment="1">
      <alignment horizontal="right" vertical="center"/>
    </xf>
    <xf numFmtId="0" fontId="21" fillId="0" borderId="44" xfId="40" applyFont="1" applyBorder="1" applyAlignment="1">
      <alignment horizontal="right" vertical="center"/>
    </xf>
    <xf numFmtId="0" fontId="21" fillId="0" borderId="30" xfId="40" applyFont="1" applyBorder="1" applyAlignment="1">
      <alignment horizontal="right" vertical="center"/>
    </xf>
    <xf numFmtId="0" fontId="21" fillId="0" borderId="81" xfId="40" applyFont="1" applyBorder="1" applyAlignment="1">
      <alignment horizontal="center"/>
    </xf>
    <xf numFmtId="0" fontId="21" fillId="12" borderId="16" xfId="0" applyFont="1" applyFill="1" applyBorder="1" applyAlignment="1">
      <alignment horizontal="center" vertical="center" wrapText="1"/>
    </xf>
    <xf numFmtId="0" fontId="15" fillId="12" borderId="18" xfId="0" applyFont="1" applyFill="1" applyBorder="1" applyAlignment="1">
      <alignment horizontal="center" vertical="center"/>
    </xf>
    <xf numFmtId="0" fontId="35" fillId="12" borderId="27" xfId="0" applyFont="1" applyFill="1" applyBorder="1" applyAlignment="1">
      <alignment horizontal="center" vertical="center" wrapText="1"/>
    </xf>
    <xf numFmtId="0" fontId="35" fillId="12" borderId="2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7" fillId="12" borderId="16" xfId="5" applyFont="1" applyFill="1" applyBorder="1" applyAlignment="1">
      <alignment horizontal="left"/>
    </xf>
    <xf numFmtId="0" fontId="27" fillId="12" borderId="18" xfId="5" applyFont="1" applyFill="1" applyBorder="1" applyAlignment="1">
      <alignment horizontal="left"/>
    </xf>
    <xf numFmtId="0" fontId="27" fillId="12" borderId="16" xfId="5" applyFont="1" applyFill="1" applyBorder="1" applyAlignment="1">
      <alignment horizontal="center"/>
    </xf>
    <xf numFmtId="0" fontId="27" fillId="12" borderId="17" xfId="5" applyFont="1" applyFill="1" applyBorder="1" applyAlignment="1">
      <alignment horizontal="center"/>
    </xf>
    <xf numFmtId="0" fontId="27" fillId="12" borderId="18" xfId="5" applyFont="1" applyFill="1" applyBorder="1" applyAlignment="1">
      <alignment horizontal="center"/>
    </xf>
    <xf numFmtId="0" fontId="64" fillId="10" borderId="78" xfId="0" applyFont="1" applyFill="1" applyBorder="1" applyAlignment="1">
      <alignment horizontal="right" vertical="center"/>
    </xf>
    <xf numFmtId="0" fontId="64" fillId="10" borderId="77" xfId="0" applyFont="1" applyFill="1" applyBorder="1" applyAlignment="1">
      <alignment horizontal="right" vertical="center"/>
    </xf>
    <xf numFmtId="0" fontId="66" fillId="10" borderId="0" xfId="0" applyNumberFormat="1" applyFont="1" applyFill="1" applyBorder="1" applyAlignment="1">
      <alignment horizontal="center" vertical="center"/>
    </xf>
    <xf numFmtId="0" fontId="59" fillId="12" borderId="19" xfId="0" applyFont="1" applyFill="1" applyBorder="1" applyAlignment="1">
      <alignment horizontal="center" vertical="center" wrapText="1"/>
    </xf>
    <xf numFmtId="0" fontId="59" fillId="12" borderId="61" xfId="0" applyFont="1" applyFill="1" applyBorder="1" applyAlignment="1">
      <alignment horizontal="center" vertical="center" wrapText="1"/>
    </xf>
    <xf numFmtId="0" fontId="59" fillId="12" borderId="113" xfId="0" applyFont="1" applyFill="1" applyBorder="1" applyAlignment="1">
      <alignment horizontal="center" vertical="center" wrapText="1"/>
    </xf>
    <xf numFmtId="0" fontId="62" fillId="12" borderId="110" xfId="0" applyFont="1" applyFill="1" applyBorder="1" applyAlignment="1">
      <alignment horizontal="center" vertical="top" wrapText="1"/>
    </xf>
    <xf numFmtId="0" fontId="59" fillId="12" borderId="110" xfId="0" applyFont="1" applyFill="1" applyBorder="1" applyAlignment="1">
      <alignment horizontal="center" vertical="top" wrapText="1"/>
    </xf>
    <xf numFmtId="0" fontId="59" fillId="12" borderId="111" xfId="0" applyFont="1" applyFill="1" applyBorder="1" applyAlignment="1">
      <alignment horizontal="center" vertical="top" wrapText="1"/>
    </xf>
    <xf numFmtId="0" fontId="63" fillId="12" borderId="112" xfId="0" applyFont="1" applyFill="1" applyBorder="1" applyAlignment="1">
      <alignment horizontal="center" vertical="center" wrapText="1"/>
    </xf>
    <xf numFmtId="0" fontId="27" fillId="12" borderId="114" xfId="0" applyFont="1" applyFill="1" applyBorder="1" applyAlignment="1">
      <alignment horizontal="center" vertical="center" wrapText="1"/>
    </xf>
    <xf numFmtId="0" fontId="63" fillId="12" borderId="43" xfId="0" applyFont="1" applyFill="1" applyBorder="1" applyAlignment="1">
      <alignment horizontal="center" vertical="center" wrapText="1"/>
    </xf>
    <xf numFmtId="0" fontId="27" fillId="12" borderId="77" xfId="0" applyFont="1" applyFill="1" applyBorder="1" applyAlignment="1">
      <alignment horizontal="center" vertical="center" wrapText="1"/>
    </xf>
    <xf numFmtId="0" fontId="27" fillId="12" borderId="76" xfId="0" applyFont="1" applyFill="1" applyBorder="1" applyAlignment="1">
      <alignment horizontal="center" vertical="center" wrapText="1"/>
    </xf>
    <xf numFmtId="0" fontId="63" fillId="12" borderId="84" xfId="0" applyFont="1" applyFill="1" applyBorder="1" applyAlignment="1">
      <alignment horizontal="center" vertical="center" wrapText="1"/>
    </xf>
    <xf numFmtId="0" fontId="63" fillId="12" borderId="0" xfId="0" applyFont="1" applyFill="1" applyBorder="1" applyAlignment="1">
      <alignment horizontal="center" vertical="center" wrapText="1"/>
    </xf>
    <xf numFmtId="0" fontId="63" fillId="12" borderId="19" xfId="0" applyFont="1" applyFill="1" applyBorder="1" applyAlignment="1">
      <alignment horizontal="center" vertical="center" wrapText="1"/>
    </xf>
    <xf numFmtId="0" fontId="27" fillId="12" borderId="61" xfId="0" applyFont="1" applyFill="1" applyBorder="1" applyAlignment="1">
      <alignment horizontal="center" vertical="center" wrapText="1"/>
    </xf>
    <xf numFmtId="0" fontId="67" fillId="5" borderId="16" xfId="45" applyFont="1" applyFill="1" applyBorder="1" applyAlignment="1">
      <alignment horizontal="center" vertical="center"/>
    </xf>
    <xf numFmtId="0" fontId="67" fillId="5" borderId="17" xfId="45" applyFont="1" applyFill="1" applyBorder="1" applyAlignment="1">
      <alignment horizontal="center" vertical="center"/>
    </xf>
    <xf numFmtId="0" fontId="67" fillId="5" borderId="18" xfId="45" applyFont="1" applyFill="1" applyBorder="1" applyAlignment="1">
      <alignment horizontal="center" vertical="center"/>
    </xf>
    <xf numFmtId="0" fontId="71" fillId="5" borderId="95" xfId="0" applyFont="1" applyFill="1" applyBorder="1" applyAlignment="1">
      <alignment horizontal="center" vertical="center" wrapText="1"/>
    </xf>
    <xf numFmtId="0" fontId="71" fillId="5" borderId="94" xfId="0" applyFont="1" applyFill="1" applyBorder="1" applyAlignment="1">
      <alignment horizontal="center" vertical="center" wrapText="1"/>
    </xf>
    <xf numFmtId="0" fontId="71" fillId="5" borderId="118" xfId="0" applyFont="1" applyFill="1" applyBorder="1" applyAlignment="1">
      <alignment horizontal="center" vertical="center" wrapText="1"/>
    </xf>
    <xf numFmtId="2" fontId="71" fillId="5" borderId="95" xfId="0" applyNumberFormat="1" applyFont="1" applyFill="1" applyBorder="1" applyAlignment="1">
      <alignment horizontal="center" vertical="center" wrapText="1"/>
    </xf>
    <xf numFmtId="2" fontId="71" fillId="5" borderId="118" xfId="0" applyNumberFormat="1" applyFont="1" applyFill="1" applyBorder="1" applyAlignment="1">
      <alignment horizontal="center" vertical="center" wrapText="1"/>
    </xf>
    <xf numFmtId="0" fontId="75" fillId="5" borderId="95" xfId="0" applyFont="1" applyFill="1" applyBorder="1" applyAlignment="1">
      <alignment horizontal="center" vertical="center" wrapText="1"/>
    </xf>
    <xf numFmtId="0" fontId="75" fillId="5" borderId="118" xfId="0" applyFont="1" applyFill="1" applyBorder="1" applyAlignment="1">
      <alignment horizontal="center" vertical="center" wrapText="1"/>
    </xf>
  </cellXfs>
  <cellStyles count="47">
    <cellStyle name="Dziesiętny" xfId="13" builtinId="3"/>
    <cellStyle name="Dziesiętny 2" xfId="2"/>
    <cellStyle name="Dziesiętny 2 2" xfId="26"/>
    <cellStyle name="Dziesiętny 3" xfId="3"/>
    <cellStyle name="Dziesiętny 3 2" xfId="27"/>
    <cellStyle name="Dziesiętny 4" xfId="15"/>
    <cellStyle name="Dziesiętny 5" xfId="19"/>
    <cellStyle name="Dziesiętny 5 2" xfId="36"/>
    <cellStyle name="Dziesiętny 6" xfId="33"/>
    <cellStyle name="Excel Built-in Normal" xfId="1"/>
    <cellStyle name="Heading" xfId="21"/>
    <cellStyle name="Heading1" xfId="22"/>
    <cellStyle name="Normalny" xfId="0" builtinId="0"/>
    <cellStyle name="Normalny 2" xfId="4"/>
    <cellStyle name="Normalny 2 2" xfId="5"/>
    <cellStyle name="Normalny 2 3" xfId="6"/>
    <cellStyle name="Normalny 2 4" xfId="7"/>
    <cellStyle name="Normalny 2 4 2" xfId="29"/>
    <cellStyle name="Normalny 2 5" xfId="28"/>
    <cellStyle name="Normalny 2 5 2" xfId="46"/>
    <cellStyle name="Normalny 2 6" xfId="41"/>
    <cellStyle name="Normalny 3" xfId="8"/>
    <cellStyle name="Normalny 3 2" xfId="30"/>
    <cellStyle name="Normalny 3 2 2" xfId="45"/>
    <cellStyle name="Normalny 4" xfId="9"/>
    <cellStyle name="Normalny 4 2" xfId="31"/>
    <cellStyle name="Normalny 5" xfId="14"/>
    <cellStyle name="Normalny 6" xfId="18"/>
    <cellStyle name="Normalny 6 2" xfId="35"/>
    <cellStyle name="Normalny 6 3" xfId="39"/>
    <cellStyle name="Normalny 6 3 2" xfId="42"/>
    <cellStyle name="Normalny 7" xfId="25"/>
    <cellStyle name="Normalny 7 2" xfId="38"/>
    <cellStyle name="Normalny 8" xfId="40"/>
    <cellStyle name="Normalny 9" xfId="44"/>
    <cellStyle name="Procentowy" xfId="17" builtinId="5"/>
    <cellStyle name="Procentowy 2" xfId="10"/>
    <cellStyle name="Procentowy 3" xfId="20"/>
    <cellStyle name="Procentowy 3 2" xfId="37"/>
    <cellStyle name="Result" xfId="23"/>
    <cellStyle name="Result2" xfId="24"/>
    <cellStyle name="Standard_IB Finanzierung Basic" xfId="11"/>
    <cellStyle name="Uwaga 2" xfId="43"/>
    <cellStyle name="Walutowy" xfId="16" builtinId="4"/>
    <cellStyle name="Walutowy 2" xfId="12"/>
    <cellStyle name="Walutowy 2 2" xfId="32"/>
    <cellStyle name="Walutowy 3" xfId="34"/>
  </cellStyles>
  <dxfs count="0"/>
  <tableStyles count="0" defaultTableStyle="TableStyleMedium9" defaultPivotStyle="PivotStyleLight16"/>
  <colors>
    <mruColors>
      <color rgb="FF74B230"/>
      <color rgb="FFD6BFAE"/>
      <color rgb="FFEADFD6"/>
      <color rgb="FFBF9A7F"/>
      <color rgb="FFE7E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4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Liczba </a:t>
            </a:r>
            <a:r>
              <a:rPr lang="pl-PL"/>
              <a:t>mieszkańców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Charakterystyka!$B$7</c:f>
              <c:strCache>
                <c:ptCount val="1"/>
                <c:pt idx="0">
                  <c:v>Liczba mieszkańców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15000"/>
                    <a:satMod val="180000"/>
                  </a:schemeClr>
                </a:gs>
                <a:gs pos="50000">
                  <a:schemeClr val="accent2">
                    <a:shade val="45000"/>
                    <a:satMod val="170000"/>
                  </a:schemeClr>
                </a:gs>
                <a:gs pos="70000">
                  <a:schemeClr val="accent2">
                    <a:tint val="99000"/>
                    <a:shade val="65000"/>
                    <a:satMod val="155000"/>
                  </a:schemeClr>
                </a:gs>
                <a:gs pos="100000">
                  <a:schemeClr val="accent2">
                    <a:tint val="95500"/>
                    <a:shade val="100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</c:spPr>
          <c:cat>
            <c:numRef>
              <c:f>Charakterystyka!$C$8:$G$8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Charakterystyka!$C$9:$G$9</c:f>
              <c:numCache>
                <c:formatCode>General</c:formatCode>
                <c:ptCount val="5"/>
                <c:pt idx="0">
                  <c:v>5957</c:v>
                </c:pt>
                <c:pt idx="1">
                  <c:v>5867</c:v>
                </c:pt>
                <c:pt idx="2">
                  <c:v>5749</c:v>
                </c:pt>
                <c:pt idx="3">
                  <c:v>5692</c:v>
                </c:pt>
                <c:pt idx="4">
                  <c:v>5649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F1-4E79-A93C-96D17C5F402B}"/>
            </c:ext>
          </c:extLst>
        </c:ser>
        <c:dLbls/>
        <c:axId val="80197888"/>
        <c:axId val="44146688"/>
      </c:barChart>
      <c:catAx>
        <c:axId val="80197888"/>
        <c:scaling>
          <c:orientation val="minMax"/>
        </c:scaling>
        <c:axPos val="b"/>
        <c:numFmt formatCode="0" sourceLinked="1"/>
        <c:tickLblPos val="nextTo"/>
        <c:spPr>
          <a:noFill/>
          <a:ln w="952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146688"/>
        <c:crosses val="autoZero"/>
        <c:auto val="1"/>
        <c:lblAlgn val="ctr"/>
        <c:lblOffset val="100"/>
      </c:catAx>
      <c:valAx>
        <c:axId val="44146688"/>
        <c:scaling>
          <c:orientation val="minMax"/>
          <c:min val="0"/>
        </c:scaling>
        <c:axPos val="l"/>
        <c:majorGridlines>
          <c:spPr>
            <a:ln w="9525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019788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/>
              <a:t>Struktura paliw w</a:t>
            </a:r>
            <a:r>
              <a:rPr lang="pl-PL" baseline="0"/>
              <a:t>ykorzystywanych na potrzeby cieplne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explosion val="11"/>
            <c:extLst xmlns:c16r2="http://schemas.microsoft.com/office/drawing/2015/06/chart">
              <c:ext xmlns:c16="http://schemas.microsoft.com/office/drawing/2014/chart" uri="{C3380CC4-5D6E-409C-BE32-E72D297353CC}">
                <c16:uniqueId val="{00000000-B673-4F03-96CA-B66C5F86AD03}"/>
              </c:ext>
            </c:extLst>
          </c:dPt>
          <c:dPt>
            <c:idx val="2"/>
            <c:explosion val="1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673-4F03-96CA-B66C5F86AD03}"/>
              </c:ext>
            </c:extLst>
          </c:dPt>
          <c:dPt>
            <c:idx val="3"/>
            <c:explosion val="11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B673-4F03-96CA-B66C5F86AD03}"/>
              </c:ext>
            </c:extLst>
          </c:dPt>
          <c:dPt>
            <c:idx val="4"/>
            <c:spPr>
              <a:solidFill>
                <a:schemeClr val="accent5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B673-4F03-96CA-B66C5F86AD03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'Paliwa opałowe'!$B$5:$B$7</c:f>
              <c:strCache>
                <c:ptCount val="3"/>
                <c:pt idx="0">
                  <c:v>węgiel i ekogroszek</c:v>
                </c:pt>
                <c:pt idx="1">
                  <c:v>biomasa</c:v>
                </c:pt>
                <c:pt idx="2">
                  <c:v>olej opałowy</c:v>
                </c:pt>
              </c:strCache>
            </c:strRef>
          </c:cat>
          <c:val>
            <c:numRef>
              <c:f>'Paliwa opałowe'!$C$5:$C$7</c:f>
              <c:numCache>
                <c:formatCode>0.00%</c:formatCode>
                <c:ptCount val="3"/>
                <c:pt idx="0">
                  <c:v>0.86619999999999997</c:v>
                </c:pt>
                <c:pt idx="1">
                  <c:v>0.11</c:v>
                </c:pt>
                <c:pt idx="2">
                  <c:v>2.3800000000000002E-2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673-4F03-96CA-B66C5F86AD03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133" l="0.70000000000000062" r="0.70000000000000062" t="0.75000000000000133" header="0.30000000000000032" footer="0.30000000000000032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7"/>
  <c:chart>
    <c:title>
      <c:tx>
        <c:rich>
          <a:bodyPr/>
          <a:lstStyle/>
          <a:p>
            <a:pPr>
              <a:defRPr/>
            </a:pPr>
            <a:r>
              <a:rPr lang="en-US"/>
              <a:t>Zapotrzebowanie na energię cieplną</a:t>
            </a:r>
            <a:r>
              <a:rPr lang="pl-PL"/>
              <a:t> [GJ]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'Paliwa opałowe'!$B$10</c:f>
              <c:strCache>
                <c:ptCount val="1"/>
                <c:pt idx="0">
                  <c:v>Zapotrzebowanie na energię cieplną</c:v>
                </c:pt>
              </c:strCache>
            </c:strRef>
          </c:tx>
          <c:dPt>
            <c:idx val="1"/>
            <c:spPr>
              <a:solidFill>
                <a:schemeClr val="accent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395-4246-8BB3-F1312D26A6B1}"/>
              </c:ext>
            </c:extLst>
          </c:dPt>
          <c:dPt>
            <c:idx val="2"/>
            <c:spPr>
              <a:solidFill>
                <a:schemeClr val="accent1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395-4246-8BB3-F1312D26A6B1}"/>
              </c:ext>
            </c:extLst>
          </c:dPt>
          <c:cat>
            <c:strRef>
              <c:f>'Paliwa opałowe'!$B$12:$B$13</c:f>
              <c:strCache>
                <c:ptCount val="2"/>
                <c:pt idx="0">
                  <c:v>Ogólne zapotrzebowanie na energię w roku 2014 r. [GJ]</c:v>
                </c:pt>
                <c:pt idx="1">
                  <c:v>Ogólne zapotrzebowanie na energię w roku 2020 r. [GJ]</c:v>
                </c:pt>
              </c:strCache>
            </c:strRef>
          </c:cat>
          <c:val>
            <c:numRef>
              <c:f>'Paliwa opałowe'!$C$12:$C$13</c:f>
              <c:numCache>
                <c:formatCode>" "#,##0.00"    ";"-"#,##0.00"    ";" -"00"    ";" "@" "</c:formatCode>
                <c:ptCount val="2"/>
                <c:pt idx="0">
                  <c:v>145779.54300000001</c:v>
                </c:pt>
                <c:pt idx="1">
                  <c:v>147832.77600000001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395-4246-8BB3-F1312D26A6B1}"/>
            </c:ext>
          </c:extLst>
        </c:ser>
        <c:dLbls/>
        <c:gapWidth val="75"/>
        <c:overlap val="-25"/>
        <c:axId val="81060608"/>
        <c:axId val="81062144"/>
      </c:barChart>
      <c:catAx>
        <c:axId val="81060608"/>
        <c:scaling>
          <c:orientation val="minMax"/>
        </c:scaling>
        <c:axPos val="b"/>
        <c:numFmt formatCode="General" sourceLinked="0"/>
        <c:majorTickMark val="none"/>
        <c:tickLblPos val="nextTo"/>
        <c:crossAx val="81062144"/>
        <c:crosses val="autoZero"/>
        <c:auto val="1"/>
        <c:lblAlgn val="ctr"/>
        <c:lblOffset val="100"/>
      </c:catAx>
      <c:valAx>
        <c:axId val="81062144"/>
        <c:scaling>
          <c:orientation val="minMax"/>
          <c:min val="0"/>
        </c:scaling>
        <c:axPos val="l"/>
        <c:majorGridlines/>
        <c:numFmt formatCode="#,##0.00" sourceLinked="0"/>
        <c:majorTickMark val="none"/>
        <c:tickLblPos val="nextTo"/>
        <c:crossAx val="81060608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4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Ogólna powierzchnia mieszkań 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Charakterystyka!$B$47</c:f>
              <c:strCache>
                <c:ptCount val="1"/>
                <c:pt idx="0">
                  <c:v>Ogólna powierzchnia mieszkań [m2]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15000"/>
                    <a:satMod val="180000"/>
                  </a:schemeClr>
                </a:gs>
                <a:gs pos="50000">
                  <a:schemeClr val="accent2">
                    <a:shade val="45000"/>
                    <a:satMod val="170000"/>
                  </a:schemeClr>
                </a:gs>
                <a:gs pos="70000">
                  <a:schemeClr val="accent2">
                    <a:tint val="99000"/>
                    <a:shade val="65000"/>
                    <a:satMod val="155000"/>
                  </a:schemeClr>
                </a:gs>
                <a:gs pos="100000">
                  <a:schemeClr val="accent2">
                    <a:tint val="95500"/>
                    <a:shade val="100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</c:spPr>
          <c:cat>
            <c:numRef>
              <c:f>(Charakterystyka!$C$5:$G$5,Charakterystyka!$K$5)</c:f>
              <c:numCache>
                <c:formatCode>0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Charakterystyka!$C$5:$K$5</c15:sqref>
                  </c15:fullRef>
                </c:ext>
              </c:extLst>
            </c:numRef>
          </c:cat>
          <c:val>
            <c:numRef>
              <c:f>Charakterystyka!$C$49:$G$49</c:f>
              <c:numCache>
                <c:formatCode>General</c:formatCode>
                <c:ptCount val="5"/>
                <c:pt idx="0">
                  <c:v>160634</c:v>
                </c:pt>
                <c:pt idx="1">
                  <c:v>160634</c:v>
                </c:pt>
                <c:pt idx="2">
                  <c:v>161000</c:v>
                </c:pt>
                <c:pt idx="3">
                  <c:v>162274</c:v>
                </c:pt>
                <c:pt idx="4">
                  <c:v>162519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Charakterystyka!$C$49:$J$49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54-4DBD-8CC7-8E67F6962E9C}"/>
            </c:ext>
          </c:extLst>
        </c:ser>
        <c:dLbls/>
        <c:axId val="44167936"/>
        <c:axId val="44169472"/>
      </c:barChart>
      <c:catAx>
        <c:axId val="44167936"/>
        <c:scaling>
          <c:orientation val="minMax"/>
        </c:scaling>
        <c:axPos val="b"/>
        <c:numFmt formatCode="0" sourceLinked="1"/>
        <c:tickLblPos val="nextTo"/>
        <c:spPr>
          <a:noFill/>
          <a:ln w="952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169472"/>
        <c:crosses val="autoZero"/>
        <c:auto val="1"/>
        <c:lblAlgn val="ctr"/>
        <c:lblOffset val="100"/>
      </c:catAx>
      <c:valAx>
        <c:axId val="441694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167936"/>
        <c:crosses val="autoZero"/>
        <c:crossBetween val="between"/>
        <c:majorUnit val="30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4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 podmiotów gospodarczych zarejestrowanych na terenie gminy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Charakterystyka!$B$69</c:f>
              <c:strCache>
                <c:ptCount val="1"/>
                <c:pt idx="0">
                  <c:v>Zarejestrowane podmioty gospodarcze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15000"/>
                    <a:satMod val="180000"/>
                  </a:schemeClr>
                </a:gs>
                <a:gs pos="50000">
                  <a:schemeClr val="accent2">
                    <a:shade val="45000"/>
                    <a:satMod val="170000"/>
                  </a:schemeClr>
                </a:gs>
                <a:gs pos="70000">
                  <a:schemeClr val="accent2">
                    <a:tint val="99000"/>
                    <a:shade val="65000"/>
                    <a:satMod val="155000"/>
                  </a:schemeClr>
                </a:gs>
                <a:gs pos="100000">
                  <a:schemeClr val="accent2">
                    <a:tint val="95500"/>
                    <a:shade val="100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</c:spPr>
          <c:cat>
            <c:numRef>
              <c:f>(Charakterystyka!$C$5:$G$5,Charakterystyka!$K$5)</c:f>
              <c:numCache>
                <c:formatCode>0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Charakterystyka!$C$5:$K$5</c15:sqref>
                  </c15:fullRef>
                </c:ext>
              </c:extLst>
            </c:numRef>
          </c:cat>
          <c:val>
            <c:numRef>
              <c:f>Charakterystyka!$C$71:$G$71</c:f>
              <c:numCache>
                <c:formatCode>#,##0</c:formatCode>
                <c:ptCount val="5"/>
                <c:pt idx="0">
                  <c:v>298</c:v>
                </c:pt>
                <c:pt idx="1">
                  <c:v>314</c:v>
                </c:pt>
                <c:pt idx="2">
                  <c:v>319</c:v>
                </c:pt>
                <c:pt idx="3">
                  <c:v>314</c:v>
                </c:pt>
                <c:pt idx="4">
                  <c:v>327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Charakterystyka!$C$71:$J$71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C1-4A32-917E-AA73017F97CA}"/>
            </c:ext>
          </c:extLst>
        </c:ser>
        <c:dLbls/>
        <c:axId val="44411904"/>
        <c:axId val="44413696"/>
      </c:barChart>
      <c:catAx>
        <c:axId val="44411904"/>
        <c:scaling>
          <c:orientation val="minMax"/>
        </c:scaling>
        <c:axPos val="b"/>
        <c:numFmt formatCode="0" sourceLinked="1"/>
        <c:tickLblPos val="nextTo"/>
        <c:spPr>
          <a:noFill/>
          <a:ln w="952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413696"/>
        <c:crosses val="autoZero"/>
        <c:auto val="1"/>
        <c:lblAlgn val="ctr"/>
        <c:lblOffset val="100"/>
      </c:catAx>
      <c:valAx>
        <c:axId val="444136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tickLblPos val="nextTo"/>
        <c:spPr>
          <a:noFill/>
          <a:ln w="952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41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4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Prognoza</a:t>
            </a:r>
            <a:r>
              <a:rPr lang="pl-PL" baseline="0"/>
              <a:t> liczby mieszkańców</a:t>
            </a:r>
            <a:endParaRPr lang="pl-PL"/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Charakterystyka!$B$7</c:f>
              <c:strCache>
                <c:ptCount val="1"/>
                <c:pt idx="0">
                  <c:v>Liczba mieszkańców</c:v>
                </c:pt>
              </c:strCache>
            </c:strRef>
          </c:tx>
          <c:spPr>
            <a:ln w="28575" cap="rnd" cmpd="sng" algn="ctr">
              <a:solidFill>
                <a:schemeClr val="accent2">
                  <a:shade val="76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Charakterystyka!$C$5:$M$5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Charakterystyka!$C$9:$G$9</c:f>
              <c:numCache>
                <c:formatCode>General</c:formatCode>
                <c:ptCount val="5"/>
                <c:pt idx="0">
                  <c:v>5957</c:v>
                </c:pt>
                <c:pt idx="1">
                  <c:v>5867</c:v>
                </c:pt>
                <c:pt idx="2">
                  <c:v>5749</c:v>
                </c:pt>
                <c:pt idx="3">
                  <c:v>5692</c:v>
                </c:pt>
                <c:pt idx="4">
                  <c:v>5649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9F0-4082-8177-E17641E76795}"/>
            </c:ext>
          </c:extLst>
        </c:ser>
        <c:ser>
          <c:idx val="1"/>
          <c:order val="1"/>
          <c:tx>
            <c:strRef>
              <c:f>Charakterystyka!$T$7</c:f>
              <c:strCache>
                <c:ptCount val="1"/>
                <c:pt idx="0">
                  <c:v>Prognoza liczby mieszkańców</c:v>
                </c:pt>
              </c:strCache>
            </c:strRef>
          </c:tx>
          <c:spPr>
            <a:ln w="28575" cap="rnd" cmpd="sng" algn="ctr">
              <a:solidFill>
                <a:schemeClr val="accent2">
                  <a:tint val="77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Charakterystyka!$C$5:$M$5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(Charakterystyka!$C$10:$F$10,Charakterystyka!$G$9,Charakterystyka!$V$9:$AA$9)</c:f>
              <c:numCache>
                <c:formatCode>General</c:formatCode>
                <c:ptCount val="11"/>
                <c:pt idx="4">
                  <c:v>5649</c:v>
                </c:pt>
                <c:pt idx="5" formatCode="#,##0">
                  <c:v>5589</c:v>
                </c:pt>
                <c:pt idx="6" formatCode="#,##0">
                  <c:v>5529</c:v>
                </c:pt>
                <c:pt idx="7" formatCode="#,##0">
                  <c:v>5470</c:v>
                </c:pt>
                <c:pt idx="8" formatCode="#,##0">
                  <c:v>5412</c:v>
                </c:pt>
                <c:pt idx="9" formatCode="#,##0">
                  <c:v>5354</c:v>
                </c:pt>
                <c:pt idx="10" formatCode="#,##0">
                  <c:v>5297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9F0-4082-8177-E17641E76795}"/>
            </c:ext>
          </c:extLst>
        </c:ser>
        <c:dLbls/>
        <c:marker val="1"/>
        <c:axId val="77863168"/>
        <c:axId val="77877248"/>
      </c:lineChart>
      <c:catAx>
        <c:axId val="77863168"/>
        <c:scaling>
          <c:orientation val="minMax"/>
        </c:scaling>
        <c:axPos val="b"/>
        <c:numFmt formatCode="0" sourceLinked="1"/>
        <c:tickLblPos val="nextTo"/>
        <c:spPr>
          <a:noFill/>
          <a:ln w="952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7877248"/>
        <c:crosses val="autoZero"/>
        <c:auto val="1"/>
        <c:lblAlgn val="ctr"/>
        <c:lblOffset val="100"/>
        <c:tickLblSkip val="2"/>
      </c:catAx>
      <c:valAx>
        <c:axId val="77877248"/>
        <c:scaling>
          <c:orientation val="minMax"/>
          <c:min val="0"/>
        </c:scaling>
        <c:axPos val="l"/>
        <c:majorGridlines>
          <c:spPr>
            <a:ln w="9525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7863168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4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Liczba </a:t>
            </a:r>
            <a:r>
              <a:rPr lang="pl-PL"/>
              <a:t>mieszkań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Charakterystyka!$B$26</c:f>
              <c:strCache>
                <c:ptCount val="1"/>
                <c:pt idx="0">
                  <c:v>Liczba mieszkań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15000"/>
                    <a:satMod val="180000"/>
                  </a:schemeClr>
                </a:gs>
                <a:gs pos="50000">
                  <a:schemeClr val="accent2">
                    <a:shade val="45000"/>
                    <a:satMod val="170000"/>
                  </a:schemeClr>
                </a:gs>
                <a:gs pos="70000">
                  <a:schemeClr val="accent2">
                    <a:tint val="99000"/>
                    <a:shade val="65000"/>
                    <a:satMod val="155000"/>
                  </a:schemeClr>
                </a:gs>
                <a:gs pos="100000">
                  <a:schemeClr val="accent2">
                    <a:tint val="95500"/>
                    <a:shade val="100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</c:spPr>
          <c:cat>
            <c:numRef>
              <c:f>Charakterystyka!$C$5:$G$5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Charakterystyka!$C$5:$K$5</c15:sqref>
                  </c15:fullRef>
                </c:ext>
              </c:extLst>
            </c:numRef>
          </c:cat>
          <c:val>
            <c:numRef>
              <c:f>Charakterystyka!$C$28:$G$28</c:f>
              <c:numCache>
                <c:formatCode>General</c:formatCode>
                <c:ptCount val="5"/>
                <c:pt idx="0">
                  <c:v>1828</c:v>
                </c:pt>
                <c:pt idx="1">
                  <c:v>1828</c:v>
                </c:pt>
                <c:pt idx="2">
                  <c:v>1831</c:v>
                </c:pt>
                <c:pt idx="3">
                  <c:v>1840</c:v>
                </c:pt>
                <c:pt idx="4">
                  <c:v>1841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(Charakterystyka!$C$28:$L$28,Charakterystyka!$G$28)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2C-45CF-B6C1-62B3112FE312}"/>
            </c:ext>
          </c:extLst>
        </c:ser>
        <c:dLbls/>
        <c:axId val="79442688"/>
        <c:axId val="79444224"/>
      </c:barChart>
      <c:catAx>
        <c:axId val="79442688"/>
        <c:scaling>
          <c:orientation val="minMax"/>
        </c:scaling>
        <c:axPos val="b"/>
        <c:numFmt formatCode="0" sourceLinked="1"/>
        <c:tickLblPos val="nextTo"/>
        <c:spPr>
          <a:noFill/>
          <a:ln w="952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9444224"/>
        <c:crosses val="autoZero"/>
        <c:auto val="1"/>
        <c:lblAlgn val="ctr"/>
        <c:lblOffset val="100"/>
      </c:catAx>
      <c:valAx>
        <c:axId val="79444224"/>
        <c:scaling>
          <c:orientation val="minMax"/>
          <c:min val="0"/>
        </c:scaling>
        <c:axPos val="l"/>
        <c:majorGridlines>
          <c:spPr>
            <a:ln w="9525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944268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4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Prognoza</a:t>
            </a:r>
            <a:r>
              <a:rPr lang="pl-PL" baseline="0"/>
              <a:t> liczby mieszkań</a:t>
            </a:r>
            <a:endParaRPr lang="pl-PL"/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Charakterystyka!$B$26</c:f>
              <c:strCache>
                <c:ptCount val="1"/>
                <c:pt idx="0">
                  <c:v>Liczba mieszkań</c:v>
                </c:pt>
              </c:strCache>
            </c:strRef>
          </c:tx>
          <c:spPr>
            <a:ln w="28575" cap="rnd" cmpd="sng" algn="ctr">
              <a:solidFill>
                <a:schemeClr val="accent2">
                  <a:shade val="76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Charakterystyka!$C$5:$M$5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Charakterystyka!$C$28:$G$28</c:f>
              <c:numCache>
                <c:formatCode>General</c:formatCode>
                <c:ptCount val="5"/>
                <c:pt idx="0">
                  <c:v>1828</c:v>
                </c:pt>
                <c:pt idx="1">
                  <c:v>1828</c:v>
                </c:pt>
                <c:pt idx="2">
                  <c:v>1831</c:v>
                </c:pt>
                <c:pt idx="3">
                  <c:v>1840</c:v>
                </c:pt>
                <c:pt idx="4">
                  <c:v>1841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9CE-4881-A4A5-D4FCB9BEDFBE}"/>
            </c:ext>
          </c:extLst>
        </c:ser>
        <c:ser>
          <c:idx val="1"/>
          <c:order val="1"/>
          <c:tx>
            <c:strRef>
              <c:f>Charakterystyka!$T$26</c:f>
              <c:strCache>
                <c:ptCount val="1"/>
                <c:pt idx="0">
                  <c:v>Prognoza liczby mieszkań</c:v>
                </c:pt>
              </c:strCache>
            </c:strRef>
          </c:tx>
          <c:spPr>
            <a:ln w="28575" cap="rnd" cmpd="sng" algn="ctr">
              <a:solidFill>
                <a:schemeClr val="accent2">
                  <a:tint val="77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Charakterystyka!$C$5:$M$5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(Charakterystyka!$C$29:$F$29,Charakterystyka!$G$28,Charakterystyka!$V$28:$AA$28)</c:f>
              <c:numCache>
                <c:formatCode>General</c:formatCode>
                <c:ptCount val="11"/>
                <c:pt idx="4">
                  <c:v>1841</c:v>
                </c:pt>
                <c:pt idx="5" formatCode="#,##0">
                  <c:v>1843</c:v>
                </c:pt>
                <c:pt idx="6" formatCode="#,##0">
                  <c:v>1845</c:v>
                </c:pt>
                <c:pt idx="7" formatCode="#,##0">
                  <c:v>1847</c:v>
                </c:pt>
                <c:pt idx="8" formatCode="#,##0">
                  <c:v>1849</c:v>
                </c:pt>
                <c:pt idx="9" formatCode="#,##0">
                  <c:v>1851</c:v>
                </c:pt>
                <c:pt idx="10" formatCode="#,##0">
                  <c:v>1853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9CE-4881-A4A5-D4FCB9BEDFBE}"/>
            </c:ext>
          </c:extLst>
        </c:ser>
        <c:dLbls/>
        <c:marker val="1"/>
        <c:axId val="79474688"/>
        <c:axId val="79476224"/>
      </c:lineChart>
      <c:catAx>
        <c:axId val="79474688"/>
        <c:scaling>
          <c:orientation val="minMax"/>
        </c:scaling>
        <c:axPos val="b"/>
        <c:numFmt formatCode="0" sourceLinked="1"/>
        <c:tickLblPos val="nextTo"/>
        <c:spPr>
          <a:noFill/>
          <a:ln w="952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9476224"/>
        <c:crosses val="autoZero"/>
        <c:auto val="1"/>
        <c:lblAlgn val="ctr"/>
        <c:lblOffset val="100"/>
        <c:tickLblSkip val="2"/>
      </c:catAx>
      <c:valAx>
        <c:axId val="79476224"/>
        <c:scaling>
          <c:orientation val="minMax"/>
          <c:min val="0"/>
        </c:scaling>
        <c:axPos val="l"/>
        <c:majorGridlines>
          <c:spPr>
            <a:ln w="9525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9474688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4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Prognoza</a:t>
            </a:r>
            <a:r>
              <a:rPr lang="pl-PL" baseline="0"/>
              <a:t> ogólnej powierzchni mieszkań</a:t>
            </a:r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Charakterystyka!$B$47</c:f>
              <c:strCache>
                <c:ptCount val="1"/>
                <c:pt idx="0">
                  <c:v>Ogólna powierzchnia mieszkań [m2]</c:v>
                </c:pt>
              </c:strCache>
            </c:strRef>
          </c:tx>
          <c:spPr>
            <a:ln w="28575" cap="rnd" cmpd="sng" algn="ctr">
              <a:solidFill>
                <a:schemeClr val="accent2">
                  <a:shade val="76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Charakterystyka!$C$5:$M$5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Charakterystyka!$C$49:$G$49</c:f>
              <c:numCache>
                <c:formatCode>General</c:formatCode>
                <c:ptCount val="5"/>
                <c:pt idx="0">
                  <c:v>160634</c:v>
                </c:pt>
                <c:pt idx="1">
                  <c:v>160634</c:v>
                </c:pt>
                <c:pt idx="2">
                  <c:v>161000</c:v>
                </c:pt>
                <c:pt idx="3">
                  <c:v>162274</c:v>
                </c:pt>
                <c:pt idx="4">
                  <c:v>162519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42C-49B5-A49B-A32D60B0E32E}"/>
            </c:ext>
          </c:extLst>
        </c:ser>
        <c:ser>
          <c:idx val="1"/>
          <c:order val="1"/>
          <c:tx>
            <c:strRef>
              <c:f>Charakterystyka!$T$47</c:f>
              <c:strCache>
                <c:ptCount val="1"/>
                <c:pt idx="0">
                  <c:v>Prognoza ogólnej powierzchni mieszkań [m2]</c:v>
                </c:pt>
              </c:strCache>
            </c:strRef>
          </c:tx>
          <c:spPr>
            <a:ln w="28575" cap="rnd" cmpd="sng" algn="ctr">
              <a:solidFill>
                <a:schemeClr val="accent2">
                  <a:tint val="77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Charakterystyka!$C$5:$M$5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(Charakterystyka!$C$50:$F$50,Charakterystyka!$G$49,Charakterystyka!$V$49:$AA$49)</c:f>
              <c:numCache>
                <c:formatCode>General</c:formatCode>
                <c:ptCount val="11"/>
                <c:pt idx="4">
                  <c:v>162519</c:v>
                </c:pt>
                <c:pt idx="5" formatCode="#,##0">
                  <c:v>162898</c:v>
                </c:pt>
                <c:pt idx="6" formatCode="#,##0">
                  <c:v>163278</c:v>
                </c:pt>
                <c:pt idx="7" formatCode="#,##0">
                  <c:v>163659</c:v>
                </c:pt>
                <c:pt idx="8" formatCode="#,##0">
                  <c:v>164041</c:v>
                </c:pt>
                <c:pt idx="9" formatCode="#,##0">
                  <c:v>164424</c:v>
                </c:pt>
                <c:pt idx="10" formatCode="#,##0">
                  <c:v>164808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42C-49B5-A49B-A32D60B0E32E}"/>
            </c:ext>
          </c:extLst>
        </c:ser>
        <c:dLbls/>
        <c:marker val="1"/>
        <c:axId val="79523200"/>
        <c:axId val="79553664"/>
      </c:lineChart>
      <c:catAx>
        <c:axId val="79523200"/>
        <c:scaling>
          <c:orientation val="minMax"/>
        </c:scaling>
        <c:axPos val="b"/>
        <c:numFmt formatCode="0" sourceLinked="1"/>
        <c:tickLblPos val="nextTo"/>
        <c:spPr>
          <a:noFill/>
          <a:ln w="952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9553664"/>
        <c:crosses val="autoZero"/>
        <c:auto val="1"/>
        <c:lblAlgn val="ctr"/>
        <c:lblOffset val="100"/>
        <c:tickLblSkip val="2"/>
      </c:catAx>
      <c:valAx>
        <c:axId val="79553664"/>
        <c:scaling>
          <c:orientation val="minMax"/>
          <c:min val="0"/>
        </c:scaling>
        <c:axPos val="l"/>
        <c:majorGridlines>
          <c:spPr>
            <a:ln w="9525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9523200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4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Prognoza</a:t>
            </a:r>
            <a:r>
              <a:rPr lang="pl-PL" baseline="0"/>
              <a:t> </a:t>
            </a:r>
            <a:r>
              <a:rPr lang="pl-PL" b="1" baseline="0"/>
              <a:t>liczby</a:t>
            </a:r>
            <a:r>
              <a:rPr lang="pl-PL" sz="1800" b="1" i="0" baseline="0"/>
              <a:t> podmiotów gospodarczych zarejestrowanych na terenie gminy</a:t>
            </a:r>
            <a:endParaRPr lang="pl-PL"/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Charakterystyka!$B$69</c:f>
              <c:strCache>
                <c:ptCount val="1"/>
                <c:pt idx="0">
                  <c:v>Zarejestrowane podmioty gospodarcze</c:v>
                </c:pt>
              </c:strCache>
            </c:strRef>
          </c:tx>
          <c:spPr>
            <a:ln w="28575" cap="rnd" cmpd="sng" algn="ctr">
              <a:solidFill>
                <a:schemeClr val="accent2">
                  <a:shade val="76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Charakterystyka!$C$5:$M$5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Charakterystyka!$C$71:$G$71</c:f>
              <c:numCache>
                <c:formatCode>#,##0</c:formatCode>
                <c:ptCount val="5"/>
                <c:pt idx="0">
                  <c:v>298</c:v>
                </c:pt>
                <c:pt idx="1">
                  <c:v>314</c:v>
                </c:pt>
                <c:pt idx="2">
                  <c:v>319</c:v>
                </c:pt>
                <c:pt idx="3">
                  <c:v>314</c:v>
                </c:pt>
                <c:pt idx="4">
                  <c:v>327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04A-45C0-92B1-79D9E42DF709}"/>
            </c:ext>
          </c:extLst>
        </c:ser>
        <c:ser>
          <c:idx val="1"/>
          <c:order val="1"/>
          <c:tx>
            <c:strRef>
              <c:f>Charakterystyka!$T$69</c:f>
              <c:strCache>
                <c:ptCount val="1"/>
                <c:pt idx="0">
                  <c:v>Prognoza zarejestrowanych podmiotów gospodarczych</c:v>
                </c:pt>
              </c:strCache>
            </c:strRef>
          </c:tx>
          <c:spPr>
            <a:ln w="28575" cap="rnd" cmpd="sng" algn="ctr">
              <a:solidFill>
                <a:schemeClr val="accent2">
                  <a:tint val="77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Charakterystyka!$C$5:$M$5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(Charakterystyka!$C$72:$F$72,Charakterystyka!$G$71,Charakterystyka!$V$71:$AA$71)</c:f>
              <c:numCache>
                <c:formatCode>General</c:formatCode>
                <c:ptCount val="11"/>
                <c:pt idx="4" formatCode="#,##0">
                  <c:v>327</c:v>
                </c:pt>
                <c:pt idx="5" formatCode="#,##0">
                  <c:v>333</c:v>
                </c:pt>
                <c:pt idx="6" formatCode="#,##0">
                  <c:v>339</c:v>
                </c:pt>
                <c:pt idx="7" formatCode="#,##0">
                  <c:v>345</c:v>
                </c:pt>
                <c:pt idx="8" formatCode="#,##0">
                  <c:v>351</c:v>
                </c:pt>
                <c:pt idx="9" formatCode="#,##0">
                  <c:v>357</c:v>
                </c:pt>
                <c:pt idx="10" formatCode="#,##0">
                  <c:v>363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04A-45C0-92B1-79D9E42DF709}"/>
            </c:ext>
          </c:extLst>
        </c:ser>
        <c:dLbls/>
        <c:marker val="1"/>
        <c:axId val="79617024"/>
        <c:axId val="79622912"/>
      </c:lineChart>
      <c:catAx>
        <c:axId val="79617024"/>
        <c:scaling>
          <c:orientation val="minMax"/>
        </c:scaling>
        <c:axPos val="b"/>
        <c:numFmt formatCode="0" sourceLinked="1"/>
        <c:tickLblPos val="nextTo"/>
        <c:spPr>
          <a:noFill/>
          <a:ln w="952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9622912"/>
        <c:crosses val="autoZero"/>
        <c:auto val="1"/>
        <c:lblAlgn val="ctr"/>
        <c:lblOffset val="100"/>
        <c:tickLblSkip val="2"/>
      </c:catAx>
      <c:valAx>
        <c:axId val="79622912"/>
        <c:scaling>
          <c:orientation val="minMax"/>
          <c:min val="0"/>
        </c:scaling>
        <c:axPos val="l"/>
        <c:majorGridlines>
          <c:spPr>
            <a:ln w="9525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tickLblPos val="nextTo"/>
        <c:spPr>
          <a:noFill/>
          <a:ln w="952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961702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8"/>
  <c:chart>
    <c:title>
      <c:tx>
        <c:rich>
          <a:bodyPr/>
          <a:lstStyle/>
          <a:p>
            <a:pPr>
              <a:defRPr/>
            </a:pPr>
            <a:r>
              <a:rPr lang="pl-PL"/>
              <a:t>Struktura paliw wykorzystywanych </a:t>
            </a:r>
            <a:br>
              <a:rPr lang="pl-PL"/>
            </a:br>
            <a:r>
              <a:rPr lang="pl-PL"/>
              <a:t>w transporcie </a:t>
            </a:r>
          </a:p>
        </c:rich>
      </c:tx>
    </c:title>
    <c:plotArea>
      <c:layout/>
      <c:pieChart>
        <c:varyColors val="1"/>
        <c:ser>
          <c:idx val="0"/>
          <c:order val="0"/>
          <c:spPr>
            <a:ln>
              <a:solidFill>
                <a:prstClr val="black"/>
              </a:solidFill>
            </a:ln>
          </c:spPr>
          <c:dPt>
            <c:idx val="1"/>
            <c:spPr>
              <a:solidFill>
                <a:srgbClr val="FFC000"/>
              </a:solidFill>
              <a:ln>
                <a:solidFill>
                  <a:prstClr val="black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F4-4DBA-8D68-4F72A24A869E}"/>
              </c:ext>
            </c:extLst>
          </c:dPt>
          <c:dPt>
            <c:idx val="2"/>
            <c:spPr>
              <a:solidFill>
                <a:schemeClr val="accent2"/>
              </a:solidFill>
              <a:ln>
                <a:solidFill>
                  <a:prstClr val="black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FF4-4DBA-8D68-4F72A24A869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Transport!$E$28:$E$30</c:f>
              <c:strCache>
                <c:ptCount val="3"/>
                <c:pt idx="0">
                  <c:v>Benzyna</c:v>
                </c:pt>
                <c:pt idx="1">
                  <c:v>Diesel</c:v>
                </c:pt>
                <c:pt idx="2">
                  <c:v>LPG</c:v>
                </c:pt>
              </c:strCache>
            </c:strRef>
          </c:cat>
          <c:val>
            <c:numRef>
              <c:f>Transport!$D$28:$D$30</c:f>
              <c:numCache>
                <c:formatCode>#,##0</c:formatCode>
                <c:ptCount val="3"/>
                <c:pt idx="0">
                  <c:v>2432</c:v>
                </c:pt>
                <c:pt idx="1">
                  <c:v>1631</c:v>
                </c:pt>
                <c:pt idx="2">
                  <c:v>672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FF4-4DBA-8D68-4F72A24A869E}"/>
            </c:ext>
          </c:extLst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12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2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2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9</xdr:row>
      <xdr:rowOff>85725</xdr:rowOff>
    </xdr:from>
    <xdr:to>
      <xdr:col>12</xdr:col>
      <xdr:colOff>470057</xdr:colOff>
      <xdr:row>24</xdr:row>
      <xdr:rowOff>225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12</xdr:col>
      <xdr:colOff>479583</xdr:colOff>
      <xdr:row>64</xdr:row>
      <xdr:rowOff>105000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12</xdr:col>
      <xdr:colOff>479583</xdr:colOff>
      <xdr:row>86</xdr:row>
      <xdr:rowOff>105000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500063</xdr:colOff>
      <xdr:row>9</xdr:row>
      <xdr:rowOff>99785</xdr:rowOff>
    </xdr:from>
    <xdr:to>
      <xdr:col>27</xdr:col>
      <xdr:colOff>432335</xdr:colOff>
      <xdr:row>23</xdr:row>
      <xdr:rowOff>95250</xdr:rowOff>
    </xdr:to>
    <xdr:graphicFrame macro="">
      <xdr:nvGraphicFramePr>
        <xdr:cNvPr id="15" name="Wykres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479583</xdr:colOff>
      <xdr:row>43</xdr:row>
      <xdr:rowOff>105000</xdr:rowOff>
    </xdr:to>
    <xdr:graphicFrame macro="">
      <xdr:nvGraphicFramePr>
        <xdr:cNvPr id="21" name="Wykres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452437</xdr:colOff>
      <xdr:row>29</xdr:row>
      <xdr:rowOff>37871</xdr:rowOff>
    </xdr:from>
    <xdr:to>
      <xdr:col>27</xdr:col>
      <xdr:colOff>489486</xdr:colOff>
      <xdr:row>43</xdr:row>
      <xdr:rowOff>154780</xdr:rowOff>
    </xdr:to>
    <xdr:graphicFrame macro="">
      <xdr:nvGraphicFramePr>
        <xdr:cNvPr id="22" name="Wykres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19842</xdr:colOff>
      <xdr:row>50</xdr:row>
      <xdr:rowOff>1</xdr:rowOff>
    </xdr:from>
    <xdr:to>
      <xdr:col>27</xdr:col>
      <xdr:colOff>320832</xdr:colOff>
      <xdr:row>64</xdr:row>
      <xdr:rowOff>79376</xdr:rowOff>
    </xdr:to>
    <xdr:graphicFrame macro="">
      <xdr:nvGraphicFramePr>
        <xdr:cNvPr id="23" name="Wykres 22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72</xdr:row>
      <xdr:rowOff>0</xdr:rowOff>
    </xdr:from>
    <xdr:to>
      <xdr:col>27</xdr:col>
      <xdr:colOff>320833</xdr:colOff>
      <xdr:row>86</xdr:row>
      <xdr:rowOff>71438</xdr:rowOff>
    </xdr:to>
    <xdr:graphicFrame macro="">
      <xdr:nvGraphicFramePr>
        <xdr:cNvPr id="25" name="Wykres 24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5</xdr:row>
      <xdr:rowOff>38100</xdr:rowOff>
    </xdr:from>
    <xdr:to>
      <xdr:col>10</xdr:col>
      <xdr:colOff>1202265</xdr:colOff>
      <xdr:row>11</xdr:row>
      <xdr:rowOff>184150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6772275" y="1057275"/>
          <a:ext cx="3926415" cy="1555750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u="sng" baseline="0"/>
            <a:t>Metodologia prognozy:</a:t>
          </a:r>
        </a:p>
        <a:p>
          <a:endParaRPr lang="pl-PL" sz="1100" u="sng"/>
        </a:p>
        <a:p>
          <a:pPr algn="l"/>
          <a:r>
            <a:rPr lang="pl-PL" sz="1100" b="0"/>
            <a:t>Prognoza</a:t>
          </a:r>
          <a:r>
            <a:rPr lang="pl-PL" sz="1100" b="0" baseline="0"/>
            <a:t> zużycia energii  została przeprowadzona w oparciu o </a:t>
          </a:r>
          <a:r>
            <a:rPr lang="pl-PL" sz="1100" b="1" baseline="0"/>
            <a:t>ś</a:t>
          </a:r>
          <a:r>
            <a:rPr lang="pl-PL" sz="1100" b="1"/>
            <a:t>rednioroczny wskaźnik rozwoju gospodarczego.</a:t>
          </a:r>
        </a:p>
        <a:p>
          <a:pPr algn="l"/>
          <a:endParaRPr lang="pl-PL" sz="900" i="1" baseline="0"/>
        </a:p>
        <a:p>
          <a:r>
            <a:rPr lang="pl-PL" sz="900" i="1" baseline="0"/>
            <a:t>Źródła:</a:t>
          </a:r>
        </a:p>
        <a:p>
          <a:r>
            <a:rPr lang="pl-PL" sz="900" i="1" baseline="0"/>
            <a:t>Energa operator, ul. Marynarki Polskiej 130, 80 - 557 Gdańsk, opracowanie własne na podstawie danych statystycznych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</xdr:colOff>
      <xdr:row>3</xdr:row>
      <xdr:rowOff>33336</xdr:rowOff>
    </xdr:from>
    <xdr:to>
      <xdr:col>7</xdr:col>
      <xdr:colOff>35719</xdr:colOff>
      <xdr:row>20</xdr:row>
      <xdr:rowOff>59531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</xdr:row>
      <xdr:rowOff>76199</xdr:rowOff>
    </xdr:from>
    <xdr:to>
      <xdr:col>6</xdr:col>
      <xdr:colOff>172725</xdr:colOff>
      <xdr:row>20</xdr:row>
      <xdr:rowOff>41699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</xdr:colOff>
      <xdr:row>3</xdr:row>
      <xdr:rowOff>66675</xdr:rowOff>
    </xdr:from>
    <xdr:to>
      <xdr:col>11</xdr:col>
      <xdr:colOff>1010925</xdr:colOff>
      <xdr:row>20</xdr:row>
      <xdr:rowOff>32175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usiak/Desktop/rof_GUS/Inwentaryzacja%20&#378;r&#243;de&#322;%20emisji_SEA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ekogeoglob%20-%20umowy/Ekogeoglob/Bedlno/osteteczne/Inwentaryzacja_PGN%20D&#261;browa%20Tarnowsk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zka/Desktop/Baza_danych_Polaniec_20.05.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General Info"/>
      <sheetName val="Budynki UM-Input"/>
      <sheetName val="Budynki UM"/>
      <sheetName val="FlotaPojazdówUM_Input"/>
      <sheetName val="Flota pojazdów_nie_edytować"/>
      <sheetName val="OświetleniePubliczne"/>
      <sheetName val="Odpady_Input"/>
      <sheetName val="_odpady_nie edytować"/>
      <sheetName val="Mieszkalnictwo"/>
      <sheetName val="Usługi_Handel"/>
      <sheetName val="Przemysł"/>
      <sheetName val="Com-Transportation (VKT)"/>
      <sheetName val="Transport"/>
      <sheetName val="Lokalna_Produkcja_Energii"/>
      <sheetName val="Wskaźniki emisji"/>
      <sheetName val="Wskaźnik emisji_enel. elektr. s"/>
      <sheetName val="Community Summary"/>
      <sheetName val="Com-Waste"/>
      <sheetName val="Woga i ścieki"/>
      <sheetName val="Govt-Summary"/>
      <sheetName val="Agriculture Emission Factors"/>
      <sheetName val="Agriculture"/>
      <sheetName val="N2O coef"/>
      <sheetName val="CH4 coef"/>
      <sheetName val="Waste coef"/>
      <sheetName val="Tablica"/>
      <sheetName val="tablice"/>
    </sheetNames>
    <sheetDataSet>
      <sheetData sheetId="0"/>
      <sheetData sheetId="1">
        <row r="5">
          <cell r="D5" t="str">
            <v>Bydgoszcz</v>
          </cell>
        </row>
        <row r="7">
          <cell r="D7">
            <v>2005</v>
          </cell>
        </row>
        <row r="8">
          <cell r="D8">
            <v>2005</v>
          </cell>
        </row>
      </sheetData>
      <sheetData sheetId="2"/>
      <sheetData sheetId="3">
        <row r="61">
          <cell r="AQ61">
            <v>29268944.94933201</v>
          </cell>
        </row>
      </sheetData>
      <sheetData sheetId="4"/>
      <sheetData sheetId="5">
        <row r="70">
          <cell r="AH70">
            <v>37964.630553384341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Wskaźniki"/>
      <sheetName val="Charakterystyka"/>
      <sheetName val="En. elektryczna"/>
      <sheetName val="Energia elektryczna"/>
      <sheetName val="En. elektryczna wykr."/>
      <sheetName val="Gaz"/>
      <sheetName val="Zużycie gazu"/>
      <sheetName val="Gaz wykr."/>
      <sheetName val="Sektor transportu"/>
      <sheetName val="Tranzyt"/>
      <sheetName val="Transport wykr."/>
      <sheetName val="Ciepło"/>
      <sheetName val="Ciepło wykr."/>
      <sheetName val="Oświetlenie"/>
      <sheetName val="Sektor użyteczności publicznej"/>
      <sheetName val="Ankiety"/>
      <sheetName val="Bilans"/>
      <sheetName val="Planowane rezultaty"/>
    </sheetNames>
    <sheetDataSet>
      <sheetData sheetId="0" refreshError="1"/>
      <sheetData sheetId="1" refreshError="1">
        <row r="7">
          <cell r="C7">
            <v>0.81200000000000006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Wskaźniki"/>
      <sheetName val="Charakterystyka"/>
      <sheetName val="En. elektryczna"/>
      <sheetName val="En. elektryczna wykr."/>
      <sheetName val="Gaz"/>
      <sheetName val="Gaz wykr."/>
      <sheetName val="Kilometraż"/>
      <sheetName val="Ruch lokalny"/>
      <sheetName val="Ruch lokalny wykr."/>
      <sheetName val="Ciepło"/>
      <sheetName val="Ciepło wykr."/>
      <sheetName val="Oświetlenie"/>
      <sheetName val="Obiekty publiczne"/>
      <sheetName val="Budynki komunalne"/>
      <sheetName val="Budynki mieszkalne"/>
      <sheetName val="Zużycie energii i paliw-sektory"/>
      <sheetName val="Bilans zużycia energii"/>
      <sheetName val="Emisja CO2 - sektory"/>
      <sheetName val="Bilans emisji CO2"/>
      <sheetName val="Planowane rezultaty"/>
      <sheetName val="Planowane działania"/>
    </sheetNames>
    <sheetDataSet>
      <sheetData sheetId="0" refreshError="1"/>
      <sheetData sheetId="1" refreshError="1"/>
      <sheetData sheetId="2" refreshError="1"/>
      <sheetData sheetId="3">
        <row r="9">
          <cell r="G9">
            <v>2901.5026770093459</v>
          </cell>
        </row>
      </sheetData>
      <sheetData sheetId="4" refreshError="1"/>
      <sheetData sheetId="5">
        <row r="7">
          <cell r="H7">
            <v>1087.759907892</v>
          </cell>
        </row>
      </sheetData>
      <sheetData sheetId="6" refreshError="1"/>
      <sheetData sheetId="7" refreshError="1"/>
      <sheetData sheetId="8">
        <row r="32">
          <cell r="M32">
            <v>8611.6320750049235</v>
          </cell>
        </row>
      </sheetData>
      <sheetData sheetId="9" refreshError="1"/>
      <sheetData sheetId="10">
        <row r="12">
          <cell r="I12">
            <v>9981.70391475</v>
          </cell>
        </row>
      </sheetData>
      <sheetData sheetId="11" refreshError="1"/>
      <sheetData sheetId="12">
        <row r="7">
          <cell r="F7">
            <v>916.38260000000002</v>
          </cell>
        </row>
      </sheetData>
      <sheetData sheetId="13"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</sheetData>
      <sheetData sheetId="14">
        <row r="19">
          <cell r="F19">
            <v>20.239000000000001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CDE">
  <a:themeElements>
    <a:clrScheme name="CDE">
      <a:dk1>
        <a:sysClr val="windowText" lastClr="000000"/>
      </a:dk1>
      <a:lt1>
        <a:sysClr val="window" lastClr="FFFFFF"/>
      </a:lt1>
      <a:dk2>
        <a:srgbClr val="787878"/>
      </a:dk2>
      <a:lt2>
        <a:srgbClr val="F2F2F2"/>
      </a:lt2>
      <a:accent1>
        <a:srgbClr val="709AD1"/>
      </a:accent1>
      <a:accent2>
        <a:srgbClr val="81C210"/>
      </a:accent2>
      <a:accent3>
        <a:srgbClr val="9BBB59"/>
      </a:accent3>
      <a:accent4>
        <a:srgbClr val="50A000"/>
      </a:accent4>
      <a:accent5>
        <a:srgbClr val="FF7E00"/>
      </a:accent5>
      <a:accent6>
        <a:srgbClr val="9FD3EC"/>
      </a:accent6>
      <a:hlink>
        <a:srgbClr val="EB640F"/>
      </a:hlink>
      <a:folHlink>
        <a:srgbClr val="F7AE81"/>
      </a:folHlink>
    </a:clrScheme>
    <a:fontScheme name="CD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Hol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8"/>
  <sheetViews>
    <sheetView view="pageBreakPreview" zoomScale="91" zoomScaleNormal="80" zoomScaleSheetLayoutView="91" workbookViewId="0">
      <selection activeCell="C20" sqref="C20"/>
    </sheetView>
  </sheetViews>
  <sheetFormatPr defaultColWidth="9" defaultRowHeight="15"/>
  <cols>
    <col min="1" max="1" width="2.5" style="18" customWidth="1"/>
    <col min="2" max="2" width="30.625" style="18" customWidth="1"/>
    <col min="3" max="3" width="96.875" style="19" customWidth="1"/>
    <col min="4" max="16384" width="9" style="18"/>
  </cols>
  <sheetData>
    <row r="1" spans="2:3" ht="15" customHeight="1" thickBot="1"/>
    <row r="2" spans="2:3" ht="21.75" thickBot="1">
      <c r="B2" s="99" t="s">
        <v>85</v>
      </c>
      <c r="C2" s="98"/>
    </row>
    <row r="3" spans="2:3" ht="15.75" thickBot="1">
      <c r="B3" s="3"/>
      <c r="C3" s="17"/>
    </row>
    <row r="4" spans="2:3">
      <c r="B4" s="100" t="s">
        <v>0</v>
      </c>
      <c r="C4" s="102" t="s">
        <v>69</v>
      </c>
    </row>
    <row r="5" spans="2:3" ht="30.75" thickBot="1">
      <c r="B5" s="101" t="s">
        <v>1</v>
      </c>
      <c r="C5" s="103" t="s">
        <v>120</v>
      </c>
    </row>
    <row r="6" spans="2:3" ht="15.75" thickBot="1"/>
    <row r="7" spans="2:3" ht="15.75" thickBot="1">
      <c r="B7" s="76" t="s">
        <v>2</v>
      </c>
    </row>
    <row r="8" spans="2:3">
      <c r="B8" s="52" t="s">
        <v>3</v>
      </c>
      <c r="C8" s="104" t="s">
        <v>4</v>
      </c>
    </row>
    <row r="9" spans="2:3">
      <c r="B9" s="105" t="s">
        <v>5</v>
      </c>
      <c r="C9" s="106" t="s">
        <v>10</v>
      </c>
    </row>
    <row r="10" spans="2:3">
      <c r="B10" s="105" t="s">
        <v>57</v>
      </c>
      <c r="C10" s="106" t="s">
        <v>108</v>
      </c>
    </row>
    <row r="11" spans="2:3">
      <c r="B11" s="105" t="s">
        <v>48</v>
      </c>
      <c r="C11" s="107" t="s">
        <v>121</v>
      </c>
    </row>
    <row r="12" spans="2:3">
      <c r="B12" s="105" t="s">
        <v>16</v>
      </c>
      <c r="C12" s="107" t="s">
        <v>122</v>
      </c>
    </row>
    <row r="13" spans="2:3">
      <c r="B13" s="109" t="s">
        <v>51</v>
      </c>
      <c r="C13" s="108" t="s">
        <v>123</v>
      </c>
    </row>
    <row r="14" spans="2:3" ht="30">
      <c r="B14" s="110" t="s">
        <v>20</v>
      </c>
      <c r="C14" s="111" t="s">
        <v>124</v>
      </c>
    </row>
    <row r="15" spans="2:3">
      <c r="B15" s="110" t="s">
        <v>52</v>
      </c>
      <c r="C15" s="112" t="s">
        <v>109</v>
      </c>
    </row>
    <row r="16" spans="2:3">
      <c r="B16" s="109" t="s">
        <v>7</v>
      </c>
      <c r="C16" s="108" t="s">
        <v>125</v>
      </c>
    </row>
    <row r="17" spans="2:3">
      <c r="B17" s="109" t="s">
        <v>8</v>
      </c>
      <c r="C17" s="108" t="s">
        <v>126</v>
      </c>
    </row>
    <row r="18" spans="2:3" ht="15.75" thickBot="1">
      <c r="B18" s="113" t="s">
        <v>6</v>
      </c>
      <c r="C18" s="114" t="s">
        <v>110</v>
      </c>
    </row>
  </sheetData>
  <pageMargins left="0.7" right="0.7" top="0.75" bottom="0.75" header="0.3" footer="0.3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3"/>
  <sheetViews>
    <sheetView showGridLines="0" view="pageBreakPreview" zoomScale="80" zoomScaleNormal="100" zoomScaleSheetLayoutView="80" workbookViewId="0">
      <selection activeCell="F35" sqref="F35:F36"/>
    </sheetView>
  </sheetViews>
  <sheetFormatPr defaultColWidth="9" defaultRowHeight="15"/>
  <cols>
    <col min="1" max="1" width="2.5" style="272" customWidth="1"/>
    <col min="2" max="2" width="18" style="272" customWidth="1"/>
    <col min="3" max="3" width="15.875" style="272" customWidth="1"/>
    <col min="4" max="4" width="13.5" style="272" bestFit="1" customWidth="1"/>
    <col min="5" max="6" width="15.625" style="272" customWidth="1"/>
    <col min="7" max="7" width="16" style="272" customWidth="1"/>
    <col min="8" max="8" width="18" style="272" customWidth="1"/>
    <col min="9" max="9" width="13.5" style="272" bestFit="1" customWidth="1"/>
    <col min="10" max="10" width="9" style="272" customWidth="1"/>
    <col min="11" max="11" width="11.625" style="272" customWidth="1"/>
    <col min="12" max="12" width="9" style="272" customWidth="1"/>
    <col min="13" max="15" width="11.625" style="272" customWidth="1"/>
    <col min="16" max="16" width="9" style="272" customWidth="1"/>
    <col min="17" max="16384" width="9" style="272"/>
  </cols>
  <sheetData>
    <row r="1" spans="2:8" s="4" customFormat="1" ht="15" customHeight="1" thickBot="1"/>
    <row r="2" spans="2:8" s="4" customFormat="1" ht="19.5" thickBot="1">
      <c r="B2" s="152" t="s">
        <v>995</v>
      </c>
      <c r="C2" s="153"/>
      <c r="D2" s="153"/>
      <c r="E2" s="153"/>
      <c r="F2" s="153"/>
      <c r="G2" s="154"/>
    </row>
    <row r="3" spans="2:8" s="4" customFormat="1" ht="15" customHeight="1" thickBot="1"/>
    <row r="4" spans="2:8" ht="15.75" thickBot="1">
      <c r="B4" s="455" t="s">
        <v>1033</v>
      </c>
      <c r="C4" s="456"/>
      <c r="D4" s="457"/>
      <c r="E4" s="271"/>
      <c r="F4" s="271"/>
      <c r="G4" s="271"/>
    </row>
    <row r="5" spans="2:8" ht="33">
      <c r="B5" s="275" t="s">
        <v>997</v>
      </c>
      <c r="C5" s="276" t="s">
        <v>998</v>
      </c>
      <c r="D5" s="276" t="s">
        <v>999</v>
      </c>
      <c r="E5" s="276" t="s">
        <v>130</v>
      </c>
      <c r="F5" s="156" t="s">
        <v>100</v>
      </c>
      <c r="G5" s="277" t="s">
        <v>1000</v>
      </c>
    </row>
    <row r="6" spans="2:8">
      <c r="B6" s="290">
        <f>(E6/(C6*D6))*1000000</f>
        <v>330.43800687935874</v>
      </c>
      <c r="C6" s="279">
        <v>63</v>
      </c>
      <c r="D6" s="280">
        <v>4024</v>
      </c>
      <c r="E6" s="281">
        <v>83.77</v>
      </c>
      <c r="F6" s="282">
        <f>[2]Wskaźniki!C7</f>
        <v>0.81200000000000006</v>
      </c>
      <c r="G6" s="283">
        <f>E6*F6</f>
        <v>68.021240000000006</v>
      </c>
    </row>
    <row r="7" spans="2:8" ht="15.75" thickBot="1">
      <c r="B7" s="273"/>
      <c r="C7" s="273"/>
      <c r="D7" s="278" t="s">
        <v>9</v>
      </c>
      <c r="E7" s="244">
        <f>SUM(E6:E6)</f>
        <v>83.77</v>
      </c>
      <c r="F7" s="274"/>
      <c r="G7" s="245">
        <f>SUM(G6:G6)</f>
        <v>68.021240000000006</v>
      </c>
    </row>
    <row r="8" spans="2:8">
      <c r="B8" s="273"/>
      <c r="C8" s="349"/>
      <c r="D8" s="346"/>
      <c r="E8" s="347"/>
      <c r="F8" s="348"/>
      <c r="G8" s="347"/>
      <c r="H8" s="350"/>
    </row>
    <row r="9" spans="2:8" ht="15.75" thickBot="1">
      <c r="B9" s="273"/>
      <c r="C9" s="273"/>
      <c r="D9" s="274"/>
      <c r="E9" s="274"/>
      <c r="F9" s="274"/>
      <c r="G9" s="274"/>
    </row>
    <row r="10" spans="2:8" ht="15.75" thickBot="1">
      <c r="B10" s="453" t="s">
        <v>996</v>
      </c>
      <c r="C10" s="454"/>
      <c r="D10" s="274"/>
      <c r="E10" s="274"/>
      <c r="F10" s="274"/>
      <c r="G10" s="274"/>
    </row>
    <row r="11" spans="2:8">
      <c r="B11" s="284" t="s">
        <v>1001</v>
      </c>
      <c r="C11" s="285">
        <f>((B6*C6))/(C6)</f>
        <v>330.43800687935874</v>
      </c>
      <c r="D11" s="286" t="s">
        <v>1002</v>
      </c>
      <c r="E11" s="274"/>
      <c r="F11" s="274"/>
      <c r="G11" s="274"/>
    </row>
    <row r="12" spans="2:8">
      <c r="B12" s="287" t="s">
        <v>1003</v>
      </c>
      <c r="C12" s="288">
        <f>((B6*C6))/1000</f>
        <v>20.817594433399602</v>
      </c>
      <c r="D12" s="289" t="s">
        <v>1004</v>
      </c>
      <c r="E12" s="274"/>
      <c r="F12" s="274"/>
      <c r="G12" s="274"/>
    </row>
    <row r="13" spans="2:8">
      <c r="B13" s="274"/>
      <c r="C13" s="274"/>
      <c r="D13" s="274"/>
      <c r="E13" s="274"/>
      <c r="F13" s="274"/>
      <c r="G13" s="274"/>
    </row>
  </sheetData>
  <mergeCells count="2">
    <mergeCell ref="B10:C10"/>
    <mergeCell ref="B4:D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26"/>
  <sheetViews>
    <sheetView view="pageBreakPreview" zoomScale="78" zoomScaleNormal="89" zoomScaleSheetLayoutView="78" workbookViewId="0">
      <selection activeCell="O14" sqref="O14"/>
    </sheetView>
  </sheetViews>
  <sheetFormatPr defaultColWidth="9" defaultRowHeight="15"/>
  <cols>
    <col min="1" max="1" width="2.5" style="29" customWidth="1"/>
    <col min="2" max="2" width="6" style="30" customWidth="1"/>
    <col min="3" max="3" width="35.625" style="29" customWidth="1"/>
    <col min="4" max="4" width="13.5" style="29" bestFit="1" customWidth="1"/>
    <col min="5" max="7" width="15.625" style="29" customWidth="1"/>
    <col min="8" max="9" width="12.375" style="29" customWidth="1"/>
    <col min="10" max="10" width="14.125" style="29" customWidth="1"/>
    <col min="11" max="11" width="18" style="29" customWidth="1"/>
    <col min="12" max="12" width="17.125" style="29" customWidth="1"/>
    <col min="13" max="13" width="9" style="29" customWidth="1"/>
    <col min="14" max="16" width="11.625" style="29" customWidth="1"/>
    <col min="17" max="17" width="9" style="29" customWidth="1"/>
    <col min="18" max="16384" width="9" style="29"/>
  </cols>
  <sheetData>
    <row r="1" spans="2:14" s="4" customFormat="1" ht="15" customHeight="1" thickBot="1">
      <c r="B1" s="30"/>
    </row>
    <row r="2" spans="2:14" s="4" customFormat="1" ht="19.5" thickBot="1">
      <c r="B2" s="152" t="s">
        <v>105</v>
      </c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2:14" s="4" customFormat="1" ht="15" customHeight="1" thickBot="1">
      <c r="B3" s="30"/>
    </row>
    <row r="4" spans="2:14" ht="66.75" thickBot="1">
      <c r="B4" s="241" t="s">
        <v>104</v>
      </c>
      <c r="C4" s="157" t="s">
        <v>103</v>
      </c>
      <c r="D4" s="157" t="s">
        <v>102</v>
      </c>
      <c r="E4" s="157" t="s">
        <v>101</v>
      </c>
      <c r="F4" s="157" t="s">
        <v>100</v>
      </c>
      <c r="G4" s="157" t="s">
        <v>99</v>
      </c>
      <c r="H4" s="157" t="s">
        <v>98</v>
      </c>
      <c r="I4" s="157" t="s">
        <v>1018</v>
      </c>
      <c r="J4" s="157" t="s">
        <v>97</v>
      </c>
      <c r="K4" s="242" t="s">
        <v>96</v>
      </c>
      <c r="L4" s="171" t="s">
        <v>992</v>
      </c>
    </row>
    <row r="5" spans="2:14" ht="47.45" customHeight="1">
      <c r="B5" s="246">
        <v>1</v>
      </c>
      <c r="C5" s="247" t="s">
        <v>988</v>
      </c>
      <c r="D5" s="248">
        <v>642</v>
      </c>
      <c r="E5" s="249">
        <v>5.09</v>
      </c>
      <c r="F5" s="251">
        <f>Wskaźniki!C7</f>
        <v>0.81200000000000006</v>
      </c>
      <c r="G5" s="250" t="s">
        <v>989</v>
      </c>
      <c r="H5" s="249">
        <v>575.87</v>
      </c>
      <c r="I5" s="323">
        <f>H5/3.6</f>
        <v>159.96388888888887</v>
      </c>
      <c r="J5" s="251">
        <f>Wskaźniki!C8</f>
        <v>9.2710000000000001E-2</v>
      </c>
      <c r="K5" s="248">
        <f t="shared" ref="K5:K11" si="0">E5*F5</f>
        <v>4.1330800000000005</v>
      </c>
      <c r="L5" s="252">
        <f>H5*J5</f>
        <v>53.388907700000004</v>
      </c>
    </row>
    <row r="6" spans="2:14" ht="34.5" customHeight="1">
      <c r="B6" s="253">
        <v>2</v>
      </c>
      <c r="C6" s="254" t="s">
        <v>990</v>
      </c>
      <c r="D6" s="255">
        <v>1853.2</v>
      </c>
      <c r="E6" s="255">
        <v>12.06</v>
      </c>
      <c r="F6" s="319">
        <f>Wskaźniki!C7</f>
        <v>0.81200000000000006</v>
      </c>
      <c r="G6" s="256" t="s">
        <v>106</v>
      </c>
      <c r="H6" s="255">
        <v>1662.32</v>
      </c>
      <c r="I6" s="265">
        <f t="shared" ref="I6:I8" si="1">H6/3.6</f>
        <v>461.75555555555553</v>
      </c>
      <c r="J6" s="257">
        <f>Wskaźniki!C9</f>
        <v>7.6590000000000005E-2</v>
      </c>
      <c r="K6" s="353">
        <f t="shared" si="0"/>
        <v>9.792720000000001</v>
      </c>
      <c r="L6" s="354">
        <f>H6*J6</f>
        <v>127.31708880000001</v>
      </c>
    </row>
    <row r="7" spans="2:14" ht="34.5" customHeight="1">
      <c r="B7" s="253">
        <v>3</v>
      </c>
      <c r="C7" s="259" t="s">
        <v>1019</v>
      </c>
      <c r="D7" s="255">
        <v>872.15</v>
      </c>
      <c r="E7" s="255">
        <v>6.91</v>
      </c>
      <c r="F7" s="319">
        <f>Wskaźniki!C7</f>
        <v>0.81200000000000006</v>
      </c>
      <c r="G7" s="256" t="s">
        <v>991</v>
      </c>
      <c r="H7" s="255">
        <v>782.32</v>
      </c>
      <c r="I7" s="265">
        <f t="shared" si="1"/>
        <v>217.31111111111113</v>
      </c>
      <c r="J7" s="257">
        <f>Wskaźniki!C8</f>
        <v>9.2710000000000001E-2</v>
      </c>
      <c r="K7" s="255">
        <f t="shared" si="0"/>
        <v>5.6109200000000001</v>
      </c>
      <c r="L7" s="258">
        <f>H7*J7</f>
        <v>72.5288872</v>
      </c>
      <c r="M7" s="44"/>
    </row>
    <row r="8" spans="2:14" ht="34.5" customHeight="1">
      <c r="B8" s="253">
        <v>4</v>
      </c>
      <c r="C8" s="262" t="s">
        <v>1020</v>
      </c>
      <c r="D8" s="255">
        <v>918</v>
      </c>
      <c r="E8" s="255">
        <v>7.28</v>
      </c>
      <c r="F8" s="320">
        <f>Wskaźniki!C7</f>
        <v>0.81200000000000006</v>
      </c>
      <c r="G8" s="256" t="s">
        <v>106</v>
      </c>
      <c r="H8" s="267">
        <v>823.45</v>
      </c>
      <c r="I8" s="265">
        <f t="shared" si="1"/>
        <v>228.73611111111111</v>
      </c>
      <c r="J8" s="257">
        <f>Wskaźniki!C9</f>
        <v>7.6590000000000005E-2</v>
      </c>
      <c r="K8" s="255">
        <f t="shared" si="0"/>
        <v>5.9113600000000002</v>
      </c>
      <c r="L8" s="258">
        <f>H8*J8</f>
        <v>63.068035500000008</v>
      </c>
      <c r="N8" s="44"/>
    </row>
    <row r="9" spans="2:14" ht="34.5" customHeight="1">
      <c r="B9" s="253">
        <v>5</v>
      </c>
      <c r="C9" s="262" t="s">
        <v>993</v>
      </c>
      <c r="D9" s="255">
        <v>2660</v>
      </c>
      <c r="E9" s="255">
        <v>21.12</v>
      </c>
      <c r="F9" s="320">
        <f>F5</f>
        <v>0.81200000000000006</v>
      </c>
      <c r="G9" s="256" t="s">
        <v>106</v>
      </c>
      <c r="H9" s="267" t="s">
        <v>94</v>
      </c>
      <c r="I9" s="265" t="s">
        <v>94</v>
      </c>
      <c r="J9" s="257" t="s">
        <v>94</v>
      </c>
      <c r="K9" s="255">
        <f t="shared" si="0"/>
        <v>17.149440000000002</v>
      </c>
      <c r="L9" s="258" t="s">
        <v>94</v>
      </c>
      <c r="M9" s="44"/>
    </row>
    <row r="10" spans="2:14" ht="34.5" customHeight="1">
      <c r="B10" s="253">
        <v>6</v>
      </c>
      <c r="C10" s="262" t="s">
        <v>994</v>
      </c>
      <c r="D10" s="256">
        <v>1314.79</v>
      </c>
      <c r="E10" s="255">
        <v>10.43</v>
      </c>
      <c r="F10" s="320">
        <f>F9</f>
        <v>0.81200000000000006</v>
      </c>
      <c r="G10" s="256" t="s">
        <v>991</v>
      </c>
      <c r="H10" s="267">
        <v>1179.3699999999999</v>
      </c>
      <c r="I10" s="265">
        <f t="shared" ref="I10" si="2">H10/3.6</f>
        <v>327.60277777777776</v>
      </c>
      <c r="J10" s="257">
        <f>J5</f>
        <v>9.2710000000000001E-2</v>
      </c>
      <c r="K10" s="255">
        <f t="shared" si="0"/>
        <v>8.4691600000000005</v>
      </c>
      <c r="L10" s="258">
        <f>H10*J10</f>
        <v>109.33939269999999</v>
      </c>
      <c r="M10" s="44"/>
    </row>
    <row r="11" spans="2:14" ht="34.5" customHeight="1" thickBot="1">
      <c r="B11" s="260">
        <v>7</v>
      </c>
      <c r="C11" s="261" t="s">
        <v>1034</v>
      </c>
      <c r="D11" s="263">
        <v>1353.08</v>
      </c>
      <c r="E11" s="264">
        <v>9.8000000000000007</v>
      </c>
      <c r="F11" s="321">
        <f>F10</f>
        <v>0.81200000000000006</v>
      </c>
      <c r="G11" s="263" t="s">
        <v>94</v>
      </c>
      <c r="H11" s="266" t="s">
        <v>94</v>
      </c>
      <c r="I11" s="270" t="s">
        <v>94</v>
      </c>
      <c r="J11" s="268" t="s">
        <v>94</v>
      </c>
      <c r="K11" s="264">
        <f t="shared" si="0"/>
        <v>7.9576000000000011</v>
      </c>
      <c r="L11" s="269" t="s">
        <v>94</v>
      </c>
    </row>
    <row r="12" spans="2:14" ht="15.75" thickBot="1">
      <c r="C12" s="243" t="s">
        <v>9</v>
      </c>
      <c r="D12" s="244">
        <f>SUM(D5:D11)</f>
        <v>9613.2199999999993</v>
      </c>
      <c r="E12" s="244">
        <f>SUM(E5:E11)</f>
        <v>72.69</v>
      </c>
      <c r="F12" s="34"/>
      <c r="H12" s="245">
        <f>SUM(H5:H11)</f>
        <v>5023.33</v>
      </c>
      <c r="I12" s="322">
        <f>SUM(I5:I11)</f>
        <v>1395.3694444444445</v>
      </c>
      <c r="J12" s="33"/>
      <c r="K12" s="244">
        <f>SUM(K5:K11)</f>
        <v>59.024280000000005</v>
      </c>
      <c r="L12" s="244">
        <f>SUM(L5:L11)</f>
        <v>425.64231189999998</v>
      </c>
    </row>
    <row r="16" spans="2:14">
      <c r="K16" s="35"/>
    </row>
    <row r="17" spans="6:12">
      <c r="G17" s="44"/>
      <c r="K17" s="32"/>
    </row>
    <row r="18" spans="6:12">
      <c r="F18" s="44"/>
      <c r="K18" s="44"/>
    </row>
    <row r="19" spans="6:12">
      <c r="G19" s="44"/>
    </row>
    <row r="20" spans="6:12">
      <c r="G20" s="355"/>
    </row>
    <row r="23" spans="6:12">
      <c r="L23" s="31"/>
    </row>
    <row r="24" spans="6:12">
      <c r="L24" s="31"/>
    </row>
    <row r="25" spans="6:12">
      <c r="L25" s="31"/>
    </row>
    <row r="26" spans="6:12">
      <c r="L26" s="31"/>
    </row>
  </sheetData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18"/>
  <sheetViews>
    <sheetView showGridLines="0" view="pageBreakPreview" topLeftCell="A2" zoomScale="93" zoomScaleNormal="100" zoomScaleSheetLayoutView="93" workbookViewId="0">
      <selection activeCell="N26" sqref="N26"/>
    </sheetView>
  </sheetViews>
  <sheetFormatPr defaultColWidth="8.875" defaultRowHeight="14.25"/>
  <cols>
    <col min="1" max="1" width="6.5" customWidth="1"/>
    <col min="2" max="2" width="25" customWidth="1"/>
    <col min="3" max="3" width="13.5" customWidth="1"/>
    <col min="4" max="4" width="11.875" bestFit="1" customWidth="1"/>
    <col min="5" max="6" width="13" bestFit="1" customWidth="1"/>
    <col min="7" max="7" width="11.875" bestFit="1" customWidth="1"/>
    <col min="8" max="8" width="13.375" customWidth="1"/>
    <col min="9" max="9" width="12.625" customWidth="1"/>
    <col min="10" max="10" width="13" bestFit="1" customWidth="1"/>
    <col min="11" max="11" width="11" bestFit="1" customWidth="1"/>
  </cols>
  <sheetData>
    <row r="1" spans="2:11" ht="15" thickBot="1"/>
    <row r="2" spans="2:11" ht="17.25" thickTop="1" thickBot="1">
      <c r="B2" s="461" t="s">
        <v>1005</v>
      </c>
      <c r="C2" s="464" t="s">
        <v>1015</v>
      </c>
      <c r="D2" s="465"/>
      <c r="E2" s="465"/>
      <c r="F2" s="465"/>
      <c r="G2" s="465"/>
      <c r="H2" s="465"/>
      <c r="I2" s="465"/>
      <c r="J2" s="466"/>
    </row>
    <row r="3" spans="2:11">
      <c r="B3" s="462"/>
      <c r="C3" s="467" t="s">
        <v>1006</v>
      </c>
      <c r="D3" s="469" t="s">
        <v>1007</v>
      </c>
      <c r="E3" s="470"/>
      <c r="F3" s="470"/>
      <c r="G3" s="470"/>
      <c r="H3" s="471"/>
      <c r="I3" s="472" t="s">
        <v>1008</v>
      </c>
      <c r="J3" s="474" t="s">
        <v>1009</v>
      </c>
    </row>
    <row r="4" spans="2:11" ht="15" thickBot="1">
      <c r="B4" s="463"/>
      <c r="C4" s="468"/>
      <c r="D4" s="305" t="s">
        <v>1010</v>
      </c>
      <c r="E4" s="306" t="s">
        <v>60</v>
      </c>
      <c r="F4" s="305" t="s">
        <v>77</v>
      </c>
      <c r="G4" s="305" t="s">
        <v>24</v>
      </c>
      <c r="H4" s="307" t="s">
        <v>59</v>
      </c>
      <c r="I4" s="473"/>
      <c r="J4" s="475"/>
    </row>
    <row r="5" spans="2:11" ht="17.25" thickTop="1" thickBot="1">
      <c r="B5" s="314" t="s">
        <v>1011</v>
      </c>
      <c r="C5" s="458" t="s">
        <v>1012</v>
      </c>
      <c r="D5" s="459"/>
      <c r="E5" s="459"/>
      <c r="F5" s="459"/>
      <c r="G5" s="459"/>
      <c r="H5" s="459"/>
      <c r="I5" s="459"/>
      <c r="J5" s="313"/>
    </row>
    <row r="6" spans="2:11" ht="31.5" customHeight="1">
      <c r="B6" s="291" t="s">
        <v>117</v>
      </c>
      <c r="C6" s="292">
        <f>'En. elektryczna'!C10</f>
        <v>7442.6</v>
      </c>
      <c r="D6" s="293" t="s">
        <v>94</v>
      </c>
      <c r="E6" s="293">
        <f>'Paliwa opałowe'!H13</f>
        <v>963.76475650000009</v>
      </c>
      <c r="F6" s="293">
        <v>0</v>
      </c>
      <c r="G6" s="293">
        <v>0</v>
      </c>
      <c r="H6" s="293">
        <f>'Paliwa opałowe'!H11</f>
        <v>35076.1778185</v>
      </c>
      <c r="I6" s="294">
        <f>'Paliwa opałowe'!H12</f>
        <v>4454.3749250000001</v>
      </c>
      <c r="J6" s="295">
        <f>SUM(C6:I6)</f>
        <v>47936.917499999996</v>
      </c>
    </row>
    <row r="7" spans="2:11" ht="31.5" customHeight="1">
      <c r="B7" s="318" t="s">
        <v>985</v>
      </c>
      <c r="C7" s="292">
        <f>'Sektor użyteczności publicznej'!E12</f>
        <v>72.69</v>
      </c>
      <c r="D7" s="293" t="s">
        <v>94</v>
      </c>
      <c r="E7" s="293">
        <f>'Sektor użyteczności publicznej'!I8+'Sektor użyteczności publicznej'!I6</f>
        <v>690.49166666666667</v>
      </c>
      <c r="F7" s="293">
        <v>0</v>
      </c>
      <c r="G7" s="293">
        <v>0</v>
      </c>
      <c r="H7" s="293">
        <f>'Sektor użyteczności publicznej'!I5+'Sektor użyteczności publicznej'!I7+'Sektor użyteczności publicznej'!I10</f>
        <v>704.87777777777774</v>
      </c>
      <c r="I7" s="294" t="s">
        <v>94</v>
      </c>
      <c r="J7" s="297">
        <f>SUM(C7:I7)</f>
        <v>1468.0594444444444</v>
      </c>
      <c r="K7" s="298"/>
    </row>
    <row r="8" spans="2:11" ht="31.5" customHeight="1">
      <c r="B8" s="318" t="s">
        <v>118</v>
      </c>
      <c r="C8" s="292">
        <f>'En. elektryczna'!C9</f>
        <v>3387.28</v>
      </c>
      <c r="D8" s="293">
        <v>0</v>
      </c>
      <c r="E8" s="293">
        <v>0</v>
      </c>
      <c r="F8" s="293">
        <v>0</v>
      </c>
      <c r="G8" s="293">
        <v>0</v>
      </c>
      <c r="H8" s="293">
        <v>0</v>
      </c>
      <c r="I8" s="294">
        <v>0</v>
      </c>
      <c r="J8" s="297">
        <f>SUM(C8:I8)</f>
        <v>3387.28</v>
      </c>
    </row>
    <row r="9" spans="2:11" ht="31.5" customHeight="1">
      <c r="B9" s="318" t="s">
        <v>1016</v>
      </c>
      <c r="C9" s="292">
        <f>'En. elektryczna'!C8</f>
        <v>1860.65</v>
      </c>
      <c r="D9" s="293"/>
      <c r="E9" s="293"/>
      <c r="F9" s="293"/>
      <c r="G9" s="293"/>
      <c r="H9" s="293"/>
      <c r="I9" s="294"/>
      <c r="J9" s="317">
        <f>SUM(C9:I9)</f>
        <v>1860.65</v>
      </c>
    </row>
    <row r="10" spans="2:11" ht="31.5" customHeight="1" thickBot="1">
      <c r="B10" s="299" t="s">
        <v>114</v>
      </c>
      <c r="C10" s="292">
        <f>'Oświetlenie uliczne'!E6</f>
        <v>83.77</v>
      </c>
      <c r="D10" s="293">
        <v>0</v>
      </c>
      <c r="E10" s="293">
        <v>0</v>
      </c>
      <c r="F10" s="293">
        <v>0</v>
      </c>
      <c r="G10" s="293">
        <v>0</v>
      </c>
      <c r="H10" s="293">
        <v>0</v>
      </c>
      <c r="I10" s="294">
        <v>0</v>
      </c>
      <c r="J10" s="300">
        <f>SUM(C10:I10)</f>
        <v>83.77</v>
      </c>
    </row>
    <row r="11" spans="2:11" ht="15.75">
      <c r="B11" s="316" t="s">
        <v>1013</v>
      </c>
      <c r="C11" s="460"/>
      <c r="D11" s="460"/>
      <c r="E11" s="460"/>
      <c r="F11" s="460"/>
      <c r="G11" s="460"/>
      <c r="H11" s="460"/>
      <c r="I11" s="460"/>
      <c r="J11" s="315"/>
    </row>
    <row r="12" spans="2:11" ht="33.75" customHeight="1" thickBot="1">
      <c r="B12" s="301" t="s">
        <v>1014</v>
      </c>
      <c r="C12" s="302">
        <v>0</v>
      </c>
      <c r="D12" s="303">
        <f>Transport!K30</f>
        <v>3574.4206466294622</v>
      </c>
      <c r="E12" s="303">
        <v>0</v>
      </c>
      <c r="F12" s="303">
        <f>Transport!K29</f>
        <v>11841.790641030655</v>
      </c>
      <c r="G12" s="303">
        <f>Transport!K28</f>
        <v>8946.4198776657431</v>
      </c>
      <c r="H12" s="303"/>
      <c r="I12" s="304">
        <v>0</v>
      </c>
      <c r="J12" s="300">
        <f>SUM(C12:I12)</f>
        <v>24362.63116532586</v>
      </c>
    </row>
    <row r="13" spans="2:11" ht="16.5" thickBot="1">
      <c r="B13" s="312" t="s">
        <v>1009</v>
      </c>
      <c r="C13" s="308">
        <f>SUM(C6:C10,C12)</f>
        <v>12846.99</v>
      </c>
      <c r="D13" s="309">
        <f>D12</f>
        <v>3574.4206466294622</v>
      </c>
      <c r="E13" s="309">
        <f>SUM(E6:E10,E12)</f>
        <v>1654.2564231666668</v>
      </c>
      <c r="F13" s="309">
        <f>SUM(F6:F10,F12)</f>
        <v>11841.790641030655</v>
      </c>
      <c r="G13" s="309">
        <f>SUM(G6:G10,G12)</f>
        <v>8946.4198776657431</v>
      </c>
      <c r="H13" s="309">
        <f>SUM(H6:H10)</f>
        <v>35781.05559627778</v>
      </c>
      <c r="I13" s="310">
        <f>SUM(I6:I10,I12)</f>
        <v>4454.3749250000001</v>
      </c>
      <c r="J13" s="311">
        <f>SUM(J6:J10,J12)</f>
        <v>79099.308109770296</v>
      </c>
    </row>
    <row r="14" spans="2:11">
      <c r="J14" s="298"/>
    </row>
    <row r="18" spans="8:8">
      <c r="H18" s="298"/>
    </row>
  </sheetData>
  <mergeCells count="8">
    <mergeCell ref="C5:I5"/>
    <mergeCell ref="C11:I11"/>
    <mergeCell ref="B2:B4"/>
    <mergeCell ref="C2:J2"/>
    <mergeCell ref="C3:C4"/>
    <mergeCell ref="D3:H3"/>
    <mergeCell ref="I3:I4"/>
    <mergeCell ref="J3:J4"/>
  </mergeCells>
  <pageMargins left="0.7" right="0.7" top="0.75" bottom="0.75" header="0.3" footer="0.3"/>
  <pageSetup paperSize="9" scale="5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13"/>
  <sheetViews>
    <sheetView showGridLines="0" view="pageBreakPreview" zoomScale="93" zoomScaleNormal="100" zoomScaleSheetLayoutView="93" workbookViewId="0">
      <selection activeCell="P21" sqref="P21"/>
    </sheetView>
  </sheetViews>
  <sheetFormatPr defaultColWidth="8.875" defaultRowHeight="14.25"/>
  <cols>
    <col min="1" max="1" width="3.875" customWidth="1"/>
    <col min="2" max="2" width="26.125" customWidth="1"/>
    <col min="3" max="3" width="12.625" customWidth="1"/>
    <col min="4" max="5" width="11.625" customWidth="1"/>
    <col min="6" max="6" width="15.125" customWidth="1"/>
    <col min="7" max="7" width="11.625" customWidth="1"/>
    <col min="8" max="8" width="14.625" customWidth="1"/>
    <col min="9" max="9" width="11.625" customWidth="1"/>
    <col min="10" max="10" width="13" customWidth="1"/>
    <col min="12" max="12" width="9.375" bestFit="1" customWidth="1"/>
  </cols>
  <sheetData>
    <row r="1" spans="2:12" ht="15" thickBot="1"/>
    <row r="2" spans="2:12" ht="17.25" thickTop="1" thickBot="1">
      <c r="B2" s="461" t="s">
        <v>1005</v>
      </c>
      <c r="C2" s="464" t="s">
        <v>1017</v>
      </c>
      <c r="D2" s="465"/>
      <c r="E2" s="465"/>
      <c r="F2" s="465"/>
      <c r="G2" s="465"/>
      <c r="H2" s="465"/>
      <c r="I2" s="465"/>
      <c r="J2" s="466"/>
    </row>
    <row r="3" spans="2:12">
      <c r="B3" s="462"/>
      <c r="C3" s="467" t="s">
        <v>1006</v>
      </c>
      <c r="D3" s="469" t="s">
        <v>1007</v>
      </c>
      <c r="E3" s="470"/>
      <c r="F3" s="470"/>
      <c r="G3" s="470"/>
      <c r="H3" s="471"/>
      <c r="I3" s="472" t="s">
        <v>1008</v>
      </c>
      <c r="J3" s="474" t="s">
        <v>1009</v>
      </c>
    </row>
    <row r="4" spans="2:12" ht="15" thickBot="1">
      <c r="B4" s="463"/>
      <c r="C4" s="468"/>
      <c r="D4" s="305" t="s">
        <v>1010</v>
      </c>
      <c r="E4" s="306" t="s">
        <v>60</v>
      </c>
      <c r="F4" s="305" t="s">
        <v>77</v>
      </c>
      <c r="G4" s="305" t="s">
        <v>24</v>
      </c>
      <c r="H4" s="307" t="s">
        <v>59</v>
      </c>
      <c r="I4" s="473"/>
      <c r="J4" s="475"/>
    </row>
    <row r="5" spans="2:12" ht="17.25" thickTop="1" thickBot="1">
      <c r="B5" s="314" t="s">
        <v>1011</v>
      </c>
      <c r="C5" s="458" t="s">
        <v>1012</v>
      </c>
      <c r="D5" s="459"/>
      <c r="E5" s="459"/>
      <c r="F5" s="459"/>
      <c r="G5" s="459"/>
      <c r="H5" s="459"/>
      <c r="I5" s="459"/>
      <c r="J5" s="313"/>
    </row>
    <row r="6" spans="2:12" ht="33.75" customHeight="1">
      <c r="B6" s="291" t="s">
        <v>117</v>
      </c>
      <c r="C6" s="292">
        <f>'En. elektryczna'!E10</f>
        <v>6043.3912000000009</v>
      </c>
      <c r="D6" s="293"/>
      <c r="E6" s="293">
        <f>'Paliwa opałowe'!J13</f>
        <v>265.73307372120604</v>
      </c>
      <c r="F6" s="293">
        <v>0</v>
      </c>
      <c r="G6" s="293">
        <v>0</v>
      </c>
      <c r="H6" s="293">
        <f>'Paliwa opałowe'!J11</f>
        <v>11706.884803991286</v>
      </c>
      <c r="I6" s="294">
        <v>0</v>
      </c>
      <c r="J6" s="295">
        <f>SUM(C6:I6)</f>
        <v>18016.009077712493</v>
      </c>
    </row>
    <row r="7" spans="2:12" ht="33.75" customHeight="1">
      <c r="B7" s="296" t="s">
        <v>985</v>
      </c>
      <c r="C7" s="292">
        <f>'Sektor użyteczności publicznej'!K12</f>
        <v>59.024280000000005</v>
      </c>
      <c r="D7" s="293">
        <v>0</v>
      </c>
      <c r="E7" s="293">
        <f>'Sektor użyteczności publicznej'!L6+'Sektor użyteczności publicznej'!L8</f>
        <v>190.38512430000003</v>
      </c>
      <c r="F7" s="293">
        <v>0</v>
      </c>
      <c r="G7" s="293">
        <v>0</v>
      </c>
      <c r="H7" s="293">
        <f>'Sektor użyteczności publicznej'!L5+'Sektor użyteczności publicznej'!L7+'Sektor użyteczności publicznej'!L10</f>
        <v>235.25718760000001</v>
      </c>
      <c r="I7" s="294">
        <f>'[3]Obiekty publiczne'!L15+'[3]Obiekty publiczne'!L16+'[3]Obiekty publiczne'!L17+'[3]Obiekty publiczne'!L21+'[3]Obiekty publiczne'!L22+'[3]Obiekty publiczne'!L23</f>
        <v>0</v>
      </c>
      <c r="J7" s="297">
        <f>SUM(C7:I7)</f>
        <v>484.66659190000007</v>
      </c>
    </row>
    <row r="8" spans="2:12" ht="33.75" customHeight="1">
      <c r="B8" s="296" t="s">
        <v>118</v>
      </c>
      <c r="C8" s="292">
        <f>'En. elektryczna'!E9</f>
        <v>2750.4713600000005</v>
      </c>
      <c r="D8" s="293">
        <v>0</v>
      </c>
      <c r="E8" s="293">
        <f>0</f>
        <v>0</v>
      </c>
      <c r="F8" s="293">
        <v>0</v>
      </c>
      <c r="G8" s="293">
        <v>0</v>
      </c>
      <c r="H8" s="293">
        <v>0</v>
      </c>
      <c r="I8" s="294">
        <v>0</v>
      </c>
      <c r="J8" s="297">
        <f>SUM(C8:I8)</f>
        <v>2750.4713600000005</v>
      </c>
    </row>
    <row r="9" spans="2:12" ht="33.75" customHeight="1">
      <c r="B9" s="296" t="s">
        <v>1016</v>
      </c>
      <c r="C9" s="292">
        <f>'En. elektryczna'!E8</f>
        <v>1510.8478000000002</v>
      </c>
      <c r="D9" s="293"/>
      <c r="E9" s="293"/>
      <c r="F9" s="293"/>
      <c r="G9" s="293"/>
      <c r="H9" s="293"/>
      <c r="I9" s="294"/>
      <c r="J9" s="317">
        <f>SUM(C9:I9)</f>
        <v>1510.8478000000002</v>
      </c>
    </row>
    <row r="10" spans="2:12" ht="33.75" customHeight="1" thickBot="1">
      <c r="B10" s="299" t="s">
        <v>114</v>
      </c>
      <c r="C10" s="292">
        <f>'Oświetlenie uliczne'!G6</f>
        <v>68.021240000000006</v>
      </c>
      <c r="D10" s="293">
        <v>0</v>
      </c>
      <c r="E10" s="293">
        <v>0</v>
      </c>
      <c r="F10" s="293">
        <v>0</v>
      </c>
      <c r="G10" s="293">
        <v>0</v>
      </c>
      <c r="H10" s="293">
        <v>0</v>
      </c>
      <c r="I10" s="294">
        <v>0</v>
      </c>
      <c r="J10" s="300">
        <f>SUM(C10:I10)</f>
        <v>68.021240000000006</v>
      </c>
    </row>
    <row r="11" spans="2:12" ht="15.75">
      <c r="B11" s="316" t="s">
        <v>1013</v>
      </c>
      <c r="C11" s="460"/>
      <c r="D11" s="460"/>
      <c r="E11" s="460"/>
      <c r="F11" s="460"/>
      <c r="G11" s="460"/>
      <c r="H11" s="460"/>
      <c r="I11" s="460"/>
      <c r="J11" s="315"/>
    </row>
    <row r="12" spans="2:12" ht="27" customHeight="1" thickBot="1">
      <c r="B12" s="301" t="s">
        <v>1014</v>
      </c>
      <c r="C12" s="302">
        <v>0</v>
      </c>
      <c r="D12" s="303">
        <f>Transport!L30</f>
        <v>2502.0944526406233</v>
      </c>
      <c r="E12" s="303" t="s">
        <v>94</v>
      </c>
      <c r="F12" s="303">
        <f>Transport!L29</f>
        <v>8289.253448721458</v>
      </c>
      <c r="G12" s="303">
        <f>Transport!L28</f>
        <v>6262.4939143660195</v>
      </c>
      <c r="H12" s="303">
        <v>0</v>
      </c>
      <c r="I12" s="304">
        <v>0</v>
      </c>
      <c r="J12" s="300">
        <f>SUM(C12:I12)</f>
        <v>17053.841815728101</v>
      </c>
    </row>
    <row r="13" spans="2:12" ht="16.5" thickBot="1">
      <c r="B13" s="312" t="s">
        <v>1009</v>
      </c>
      <c r="C13" s="308">
        <f t="shared" ref="C13:J13" si="0">SUM(C6:C10,C12)</f>
        <v>10431.755880000001</v>
      </c>
      <c r="D13" s="309">
        <f t="shared" si="0"/>
        <v>2502.0944526406233</v>
      </c>
      <c r="E13" s="309">
        <f t="shared" si="0"/>
        <v>456.11819802120607</v>
      </c>
      <c r="F13" s="309">
        <f t="shared" si="0"/>
        <v>8289.253448721458</v>
      </c>
      <c r="G13" s="309">
        <f t="shared" si="0"/>
        <v>6262.4939143660195</v>
      </c>
      <c r="H13" s="309">
        <f t="shared" si="0"/>
        <v>11942.141991591287</v>
      </c>
      <c r="I13" s="310">
        <f t="shared" si="0"/>
        <v>0</v>
      </c>
      <c r="J13" s="311">
        <f t="shared" si="0"/>
        <v>39883.857885340592</v>
      </c>
      <c r="L13" s="298"/>
    </row>
  </sheetData>
  <mergeCells count="8">
    <mergeCell ref="C5:I5"/>
    <mergeCell ref="C11:I11"/>
    <mergeCell ref="B2:B4"/>
    <mergeCell ref="C2:J2"/>
    <mergeCell ref="C3:C4"/>
    <mergeCell ref="D3:H3"/>
    <mergeCell ref="I3:I4"/>
    <mergeCell ref="J3:J4"/>
  </mergeCells>
  <pageMargins left="0.7" right="0.7" top="0.75" bottom="0.75" header="0.3" footer="0.3"/>
  <pageSetup paperSize="9" scale="5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G18"/>
  <sheetViews>
    <sheetView showGridLines="0" view="pageBreakPreview" zoomScale="107" zoomScaleNormal="100" zoomScaleSheetLayoutView="107" workbookViewId="0">
      <selection activeCell="B9" sqref="B9:B13"/>
    </sheetView>
  </sheetViews>
  <sheetFormatPr defaultColWidth="8.875" defaultRowHeight="15"/>
  <cols>
    <col min="1" max="1" width="8.875" style="325"/>
    <col min="2" max="2" width="21.125" style="329" customWidth="1"/>
    <col min="3" max="3" width="22" style="329" customWidth="1"/>
    <col min="4" max="4" width="21.125" style="329" customWidth="1"/>
    <col min="5" max="7" width="17.5" style="325" customWidth="1"/>
    <col min="8" max="16384" width="8.875" style="325"/>
  </cols>
  <sheetData>
    <row r="4" spans="2:7" ht="45">
      <c r="B4" s="342">
        <v>2014</v>
      </c>
      <c r="C4" s="342" t="s">
        <v>1021</v>
      </c>
      <c r="D4" s="343" t="s">
        <v>1022</v>
      </c>
      <c r="E4" s="344" t="s">
        <v>1023</v>
      </c>
      <c r="F4" s="344" t="s">
        <v>1024</v>
      </c>
      <c r="G4" s="344" t="s">
        <v>1025</v>
      </c>
    </row>
    <row r="5" spans="2:7">
      <c r="B5" s="326" t="s">
        <v>989</v>
      </c>
      <c r="C5" s="327">
        <f>D5*3.6</f>
        <v>128811.80014660001</v>
      </c>
      <c r="D5" s="327">
        <f>'Zużycie energii -sektory SEAP'!H13</f>
        <v>35781.05559627778</v>
      </c>
      <c r="E5" s="328">
        <f>C5*C12/1000</f>
        <v>28.982655032985004</v>
      </c>
      <c r="F5" s="328">
        <f>C5*C13/1000</f>
        <v>25.891171829466604</v>
      </c>
      <c r="G5" s="328">
        <f>C5*C14</f>
        <v>18.033652020523999</v>
      </c>
    </row>
    <row r="6" spans="2:7">
      <c r="B6" s="326" t="s">
        <v>106</v>
      </c>
      <c r="C6" s="327">
        <f>D6*3.6</f>
        <v>5955.3231234000004</v>
      </c>
      <c r="D6" s="327">
        <f>'Zużycie energii -sektory SEAP'!E13</f>
        <v>1654.2564231666668</v>
      </c>
      <c r="E6" s="328">
        <f>C6*E12/1000</f>
        <v>1.7865969370200002E-2</v>
      </c>
      <c r="F6" s="328">
        <f>C6*E13/1000</f>
        <v>1.7865969370200002E-2</v>
      </c>
      <c r="G6" s="328">
        <f>C6*E14</f>
        <v>5.9553231234000012E-2</v>
      </c>
    </row>
    <row r="7" spans="2:7">
      <c r="B7" s="326" t="s">
        <v>9</v>
      </c>
      <c r="C7" s="327">
        <f>SUM(C5:C6)</f>
        <v>134767.12327000001</v>
      </c>
      <c r="D7" s="327">
        <f>SUM(D5:D6)</f>
        <v>37435.312019444449</v>
      </c>
      <c r="E7" s="345">
        <f>SUM(E5:E6)</f>
        <v>29.000521002355203</v>
      </c>
      <c r="F7" s="345">
        <f>SUM(F5:F6)</f>
        <v>25.909037798836803</v>
      </c>
      <c r="G7" s="345">
        <f>SUM(G5:G6)</f>
        <v>18.093205251757997</v>
      </c>
    </row>
    <row r="9" spans="2:7" ht="15.75" thickBot="1">
      <c r="E9" s="330"/>
      <c r="F9" s="330"/>
      <c r="G9" s="330"/>
    </row>
    <row r="10" spans="2:7" ht="15.75" thickBot="1">
      <c r="B10" s="476" t="s">
        <v>1026</v>
      </c>
      <c r="C10" s="477"/>
      <c r="D10" s="478"/>
      <c r="E10" s="331"/>
      <c r="F10" s="332"/>
      <c r="G10" s="332"/>
    </row>
    <row r="11" spans="2:7" ht="15.75" thickBot="1">
      <c r="B11" s="333"/>
      <c r="C11" s="334" t="s">
        <v>1027</v>
      </c>
      <c r="D11" s="335" t="s">
        <v>1028</v>
      </c>
      <c r="E11" s="335" t="s">
        <v>1029</v>
      </c>
    </row>
    <row r="12" spans="2:7">
      <c r="B12" s="336" t="s">
        <v>1030</v>
      </c>
      <c r="C12" s="337">
        <f>225/1000</f>
        <v>0.22500000000000001</v>
      </c>
      <c r="D12" s="338">
        <f>0.5/1000</f>
        <v>5.0000000000000001E-4</v>
      </c>
      <c r="E12" s="338">
        <f>3/1000</f>
        <v>3.0000000000000001E-3</v>
      </c>
    </row>
    <row r="13" spans="2:7">
      <c r="B13" s="336" t="s">
        <v>1031</v>
      </c>
      <c r="C13" s="337">
        <f>201/1000</f>
        <v>0.20100000000000001</v>
      </c>
      <c r="D13" s="338">
        <f>0.5/1000</f>
        <v>5.0000000000000001E-4</v>
      </c>
      <c r="E13" s="338">
        <f>3/1000</f>
        <v>3.0000000000000001E-3</v>
      </c>
    </row>
    <row r="14" spans="2:7" ht="15.75" thickBot="1">
      <c r="B14" s="339" t="s">
        <v>1032</v>
      </c>
      <c r="C14" s="340">
        <f>14/100000</f>
        <v>1.3999999999999999E-4</v>
      </c>
      <c r="D14" s="341">
        <v>0</v>
      </c>
      <c r="E14" s="341">
        <f>10/1000000</f>
        <v>1.0000000000000001E-5</v>
      </c>
    </row>
    <row r="16" spans="2:7">
      <c r="B16" s="351"/>
      <c r="C16" s="351"/>
      <c r="D16" s="351"/>
    </row>
    <row r="17" spans="2:4">
      <c r="B17" s="352"/>
      <c r="C17" s="352"/>
      <c r="D17" s="352"/>
    </row>
    <row r="18" spans="2:4">
      <c r="B18" s="351"/>
      <c r="C18" s="351"/>
      <c r="D18" s="351"/>
    </row>
  </sheetData>
  <mergeCells count="1">
    <mergeCell ref="B10:D10"/>
  </mergeCells>
  <pageMargins left="0.7" right="0.7" top="0.75" bottom="0.75" header="0.3" footer="0.3"/>
  <pageSetup paperSize="9" scale="5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J33" sqref="J33"/>
    </sheetView>
  </sheetViews>
  <sheetFormatPr defaultColWidth="11" defaultRowHeight="14.25"/>
  <cols>
    <col min="1" max="1" width="57.5" customWidth="1"/>
  </cols>
  <sheetData>
    <row r="1" spans="1:7" ht="41.1" customHeight="1">
      <c r="A1" s="356" t="s">
        <v>1035</v>
      </c>
      <c r="B1" s="479" t="s">
        <v>1036</v>
      </c>
      <c r="C1" s="480"/>
      <c r="D1" s="480"/>
      <c r="E1" s="480"/>
      <c r="F1" s="481"/>
      <c r="G1" s="357"/>
    </row>
    <row r="2" spans="1:7" ht="42" customHeight="1">
      <c r="A2" s="356"/>
      <c r="B2" s="356" t="s">
        <v>1037</v>
      </c>
      <c r="C2" s="356" t="s">
        <v>1038</v>
      </c>
      <c r="D2" s="356" t="s">
        <v>1039</v>
      </c>
      <c r="E2" s="356" t="s">
        <v>1040</v>
      </c>
      <c r="F2" s="356" t="s">
        <v>1041</v>
      </c>
      <c r="G2" s="357"/>
    </row>
    <row r="3" spans="1:7">
      <c r="A3" s="358" t="s">
        <v>193</v>
      </c>
      <c r="B3" s="359">
        <v>1624</v>
      </c>
      <c r="C3" s="359">
        <v>561.9</v>
      </c>
      <c r="D3" s="359">
        <v>2.2000000000000002</v>
      </c>
      <c r="E3" s="359">
        <v>2.1</v>
      </c>
      <c r="F3" s="359">
        <v>1.6</v>
      </c>
      <c r="G3" s="357"/>
    </row>
    <row r="4" spans="1:7">
      <c r="A4" s="358" t="s">
        <v>200</v>
      </c>
      <c r="B4" s="359">
        <v>1697.94</v>
      </c>
      <c r="C4" s="359">
        <v>683.31</v>
      </c>
      <c r="D4" s="359">
        <v>2.34</v>
      </c>
      <c r="E4" s="359">
        <v>1.89</v>
      </c>
      <c r="F4" s="359">
        <v>6.33</v>
      </c>
      <c r="G4" s="357"/>
    </row>
    <row r="5" spans="1:7">
      <c r="A5" s="358" t="s">
        <v>203</v>
      </c>
      <c r="B5" s="359">
        <v>2599</v>
      </c>
      <c r="C5" s="359">
        <v>764.18</v>
      </c>
      <c r="D5" s="359">
        <v>4.8</v>
      </c>
      <c r="E5" s="359">
        <v>4.68</v>
      </c>
      <c r="F5" s="359">
        <v>2.36</v>
      </c>
      <c r="G5" s="357"/>
    </row>
    <row r="6" spans="1:7">
      <c r="A6" s="358" t="s">
        <v>206</v>
      </c>
      <c r="B6" s="359">
        <v>24.72</v>
      </c>
      <c r="C6" s="359">
        <v>8.5500000000000007</v>
      </c>
      <c r="D6" s="359">
        <v>0</v>
      </c>
      <c r="E6" s="359">
        <v>0</v>
      </c>
      <c r="F6" s="359">
        <v>0</v>
      </c>
      <c r="G6" s="357"/>
    </row>
    <row r="7" spans="1:7">
      <c r="A7" s="358" t="s">
        <v>209</v>
      </c>
      <c r="B7" s="359">
        <v>214.11</v>
      </c>
      <c r="C7" s="359">
        <v>42.07</v>
      </c>
      <c r="D7" s="359">
        <v>0</v>
      </c>
      <c r="E7" s="359">
        <v>0</v>
      </c>
      <c r="F7" s="359">
        <v>0</v>
      </c>
      <c r="G7" s="357"/>
    </row>
    <row r="8" spans="1:7">
      <c r="A8" s="358" t="s">
        <v>211</v>
      </c>
      <c r="B8" s="359">
        <v>256.56</v>
      </c>
      <c r="C8" s="359">
        <v>16.45</v>
      </c>
      <c r="D8" s="359">
        <v>0</v>
      </c>
      <c r="E8" s="359">
        <v>0</v>
      </c>
      <c r="F8" s="359">
        <v>0</v>
      </c>
      <c r="G8" s="357"/>
    </row>
    <row r="9" spans="1:7">
      <c r="A9" s="358" t="s">
        <v>215</v>
      </c>
      <c r="B9" s="359">
        <v>78.48</v>
      </c>
      <c r="C9" s="359">
        <v>27.2</v>
      </c>
      <c r="D9" s="359">
        <v>0</v>
      </c>
      <c r="E9" s="359">
        <v>0</v>
      </c>
      <c r="F9" s="359">
        <v>0</v>
      </c>
      <c r="G9" s="357"/>
    </row>
    <row r="10" spans="1:7">
      <c r="A10" s="358" t="s">
        <v>218</v>
      </c>
      <c r="B10" s="359">
        <v>73.44</v>
      </c>
      <c r="C10" s="359">
        <v>25.41</v>
      </c>
      <c r="D10" s="359">
        <v>0</v>
      </c>
      <c r="E10" s="359">
        <v>0</v>
      </c>
      <c r="F10" s="359">
        <v>0</v>
      </c>
      <c r="G10" s="357"/>
    </row>
    <row r="11" spans="1:7">
      <c r="A11" s="358" t="s">
        <v>221</v>
      </c>
      <c r="B11" s="359">
        <v>84.69</v>
      </c>
      <c r="C11" s="359">
        <v>23.62</v>
      </c>
      <c r="D11" s="359">
        <v>0</v>
      </c>
      <c r="E11" s="359">
        <v>0</v>
      </c>
      <c r="F11" s="359">
        <v>0</v>
      </c>
      <c r="G11" s="357"/>
    </row>
    <row r="12" spans="1:7">
      <c r="A12" s="358" t="s">
        <v>235</v>
      </c>
      <c r="B12" s="359">
        <v>211.5</v>
      </c>
      <c r="C12" s="359">
        <v>161</v>
      </c>
      <c r="D12" s="359">
        <v>0.3</v>
      </c>
      <c r="E12" s="359">
        <v>0.25</v>
      </c>
      <c r="F12" s="359">
        <v>0.2</v>
      </c>
      <c r="G12" s="357"/>
    </row>
    <row r="13" spans="1:7">
      <c r="A13" s="358" t="s">
        <v>237</v>
      </c>
      <c r="B13" s="359">
        <v>285</v>
      </c>
      <c r="C13" s="359" t="s">
        <v>1042</v>
      </c>
      <c r="D13" s="359">
        <v>7.0000000000000007E-2</v>
      </c>
      <c r="E13" s="359">
        <v>7.0000000000000007E-2</v>
      </c>
      <c r="F13" s="359">
        <v>0.01</v>
      </c>
      <c r="G13" s="357"/>
    </row>
    <row r="14" spans="1:7">
      <c r="A14" s="360" t="s">
        <v>239</v>
      </c>
      <c r="B14" s="359">
        <v>713.77</v>
      </c>
      <c r="C14" s="359">
        <v>135.66999999999999</v>
      </c>
      <c r="D14" s="359">
        <v>1.2</v>
      </c>
      <c r="E14" s="359">
        <v>1.28</v>
      </c>
      <c r="F14" s="359">
        <v>0.65</v>
      </c>
      <c r="G14" s="357"/>
    </row>
    <row r="15" spans="1:7" ht="41.1" customHeight="1">
      <c r="A15" s="361" t="s">
        <v>1043</v>
      </c>
      <c r="B15" s="362">
        <f>SUM(B3:B14)</f>
        <v>7863.2099999999991</v>
      </c>
      <c r="C15" s="362"/>
      <c r="D15" s="362"/>
      <c r="E15" s="362"/>
      <c r="F15" s="362"/>
      <c r="G15" s="357"/>
    </row>
    <row r="16" spans="1:7" ht="23.1" customHeight="1">
      <c r="A16" s="361" t="s">
        <v>1044</v>
      </c>
      <c r="B16" s="362">
        <f>SUM(B12:B14)</f>
        <v>1210.27</v>
      </c>
      <c r="C16" s="362"/>
      <c r="D16" s="362"/>
      <c r="E16" s="362"/>
      <c r="F16" s="362"/>
      <c r="G16" s="357"/>
    </row>
    <row r="17" spans="1:7" ht="29.1" customHeight="1">
      <c r="A17" s="361" t="s">
        <v>1045</v>
      </c>
      <c r="B17" s="362"/>
      <c r="C17" s="362">
        <f>SUM(C3:C14)</f>
        <v>2449.3599999999992</v>
      </c>
      <c r="D17" s="362"/>
      <c r="E17" s="362"/>
      <c r="F17" s="362"/>
      <c r="G17" s="357"/>
    </row>
    <row r="18" spans="1:7">
      <c r="A18" s="361" t="s">
        <v>1046</v>
      </c>
      <c r="B18" s="362"/>
      <c r="C18" s="362"/>
      <c r="D18" s="362">
        <f>SUM(D3:D14)</f>
        <v>10.91</v>
      </c>
      <c r="E18" s="362"/>
      <c r="F18" s="362"/>
      <c r="G18" s="357"/>
    </row>
    <row r="19" spans="1:7">
      <c r="A19" s="361" t="s">
        <v>1047</v>
      </c>
      <c r="B19" s="362"/>
      <c r="C19" s="362"/>
      <c r="D19" s="362"/>
      <c r="E19" s="362">
        <f>SUM(E3:E14)</f>
        <v>10.27</v>
      </c>
      <c r="F19" s="362"/>
      <c r="G19" s="357"/>
    </row>
    <row r="20" spans="1:7">
      <c r="A20" s="361" t="s">
        <v>1048</v>
      </c>
      <c r="B20" s="362"/>
      <c r="C20" s="362"/>
      <c r="D20" s="362"/>
      <c r="E20" s="362"/>
      <c r="F20" s="362">
        <f>SUM(F3:F14)</f>
        <v>11.149999999999999</v>
      </c>
      <c r="G20" s="357"/>
    </row>
    <row r="21" spans="1:7">
      <c r="A21" s="363"/>
      <c r="B21" s="363"/>
      <c r="C21" s="363"/>
      <c r="D21" s="363"/>
      <c r="E21" s="363"/>
      <c r="F21" s="363"/>
      <c r="G21" s="357"/>
    </row>
    <row r="22" spans="1:7">
      <c r="A22" s="363"/>
      <c r="B22" s="363"/>
      <c r="C22" s="363"/>
      <c r="D22" s="363"/>
      <c r="E22" s="363"/>
      <c r="F22" s="363"/>
      <c r="G22" s="357"/>
    </row>
    <row r="23" spans="1:7" ht="15">
      <c r="A23" s="479" t="s">
        <v>1049</v>
      </c>
      <c r="B23" s="480"/>
      <c r="C23" s="481"/>
      <c r="D23" s="482" t="s">
        <v>1050</v>
      </c>
      <c r="E23" s="483"/>
      <c r="F23" s="484" t="s">
        <v>1051</v>
      </c>
      <c r="G23" s="485"/>
    </row>
    <row r="24" spans="1:7" ht="63.75">
      <c r="A24" s="356"/>
      <c r="B24" s="364">
        <v>2023</v>
      </c>
      <c r="C24" s="365" t="s">
        <v>1052</v>
      </c>
      <c r="D24" s="356"/>
      <c r="E24" s="356"/>
      <c r="F24" s="366" t="s">
        <v>1053</v>
      </c>
      <c r="G24" s="367">
        <f>'Zużycie energii -sektory SEAP'!I13</f>
        <v>4454.3749250000001</v>
      </c>
    </row>
    <row r="25" spans="1:7" ht="51">
      <c r="A25" s="361" t="s">
        <v>1043</v>
      </c>
      <c r="B25" s="368">
        <f>B15</f>
        <v>7863.2099999999991</v>
      </c>
      <c r="C25" s="369">
        <f>(B25/E25)*100</f>
        <v>9.9409339827445855</v>
      </c>
      <c r="D25" s="361" t="s">
        <v>1054</v>
      </c>
      <c r="E25" s="370">
        <f>'Zużycie energii -sektory SEAP'!J13</f>
        <v>79099.308109770296</v>
      </c>
      <c r="F25" s="371"/>
      <c r="G25" s="372"/>
    </row>
    <row r="26" spans="1:7" ht="51">
      <c r="A26" s="361" t="s">
        <v>1044</v>
      </c>
      <c r="B26" s="368">
        <f>B16+G24</f>
        <v>5664.6449250000005</v>
      </c>
      <c r="C26" s="369">
        <f>(B26/E26)*100</f>
        <v>7.161434227893464</v>
      </c>
      <c r="D26" s="361" t="s">
        <v>1054</v>
      </c>
      <c r="E26" s="370">
        <f>'Zużycie energii -sektory SEAP'!J13</f>
        <v>79099.308109770296</v>
      </c>
      <c r="F26" s="371"/>
      <c r="G26" s="372"/>
    </row>
    <row r="27" spans="1:7" ht="28.5">
      <c r="A27" s="361" t="s">
        <v>1045</v>
      </c>
      <c r="B27" s="368">
        <f>C17</f>
        <v>2449.3599999999992</v>
      </c>
      <c r="C27" s="369">
        <f>(B27/E27)*100</f>
        <v>6.1412313900061992</v>
      </c>
      <c r="D27" s="361" t="s">
        <v>1055</v>
      </c>
      <c r="E27" s="370">
        <f>'Emisja CO2 - sektory SEAP'!J13</f>
        <v>39883.857885340592</v>
      </c>
      <c r="F27" s="371"/>
      <c r="G27" s="372"/>
    </row>
    <row r="28" spans="1:7" ht="25.5">
      <c r="A28" s="361" t="s">
        <v>1046</v>
      </c>
      <c r="B28" s="368">
        <f>D18</f>
        <v>10.91</v>
      </c>
      <c r="C28" s="369">
        <f>(B28/E28)*100</f>
        <v>37.620013789110793</v>
      </c>
      <c r="D28" s="361" t="s">
        <v>1056</v>
      </c>
      <c r="E28" s="370">
        <f>'Emisja pyłów i B(a)P'!E7</f>
        <v>29.000521002355203</v>
      </c>
      <c r="F28" s="371"/>
      <c r="G28" s="372"/>
    </row>
    <row r="29" spans="1:7" ht="38.25">
      <c r="A29" s="361" t="s">
        <v>1047</v>
      </c>
      <c r="B29" s="368">
        <f>E19</f>
        <v>10.27</v>
      </c>
      <c r="C29" s="369">
        <f t="shared" ref="C29:C30" si="0">(B29/E29)*100</f>
        <v>39.638677745342882</v>
      </c>
      <c r="D29" s="361" t="s">
        <v>1057</v>
      </c>
      <c r="E29" s="370">
        <f>'Emisja pyłów i B(a)P'!F7</f>
        <v>25.909037798836803</v>
      </c>
      <c r="F29" s="371"/>
      <c r="G29" s="372"/>
    </row>
    <row r="30" spans="1:7" ht="25.5">
      <c r="A30" s="361" t="s">
        <v>1048</v>
      </c>
      <c r="B30" s="368">
        <f>F20</f>
        <v>11.149999999999999</v>
      </c>
      <c r="C30" s="369">
        <f t="shared" si="0"/>
        <v>61.625344126998314</v>
      </c>
      <c r="D30" s="361" t="s">
        <v>1058</v>
      </c>
      <c r="E30" s="370">
        <f>'Emisja pyłów i B(a)P'!G7</f>
        <v>18.093205251757997</v>
      </c>
      <c r="F30" s="371"/>
      <c r="G30" s="372"/>
    </row>
  </sheetData>
  <mergeCells count="4">
    <mergeCell ref="B1:F1"/>
    <mergeCell ref="A23:C23"/>
    <mergeCell ref="D23:E23"/>
    <mergeCell ref="F23:G2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5"/>
  <sheetViews>
    <sheetView view="pageBreakPreview" topLeftCell="A4" zoomScale="60" zoomScaleNormal="80" workbookViewId="0">
      <selection activeCell="F7" sqref="F7"/>
    </sheetView>
  </sheetViews>
  <sheetFormatPr defaultColWidth="9" defaultRowHeight="15"/>
  <cols>
    <col min="1" max="1" width="2.5" style="2" customWidth="1"/>
    <col min="2" max="2" width="26.125" style="2" bestFit="1" customWidth="1"/>
    <col min="3" max="4" width="13.625" style="2" customWidth="1"/>
    <col min="5" max="5" width="51.375" style="16" customWidth="1"/>
    <col min="6" max="6" width="51.375" style="2" customWidth="1"/>
    <col min="7" max="7" width="2.5" style="2" customWidth="1"/>
    <col min="8" max="8" width="9.125" style="2" bestFit="1" customWidth="1"/>
    <col min="9" max="9" width="12.625" style="2" customWidth="1"/>
    <col min="10" max="10" width="13.625" style="2" customWidth="1"/>
    <col min="11" max="11" width="18" style="2" customWidth="1"/>
    <col min="12" max="12" width="13.5" style="2" bestFit="1" customWidth="1"/>
    <col min="13" max="13" width="9" style="2" customWidth="1"/>
    <col min="14" max="14" width="11.625" style="2" customWidth="1"/>
    <col min="15" max="15" width="9" style="2" customWidth="1"/>
    <col min="16" max="18" width="11.625" style="2" customWidth="1"/>
    <col min="19" max="19" width="9" style="2" customWidth="1"/>
    <col min="20" max="16384" width="9" style="2"/>
  </cols>
  <sheetData>
    <row r="1" spans="2:6" s="4" customFormat="1" ht="15" customHeight="1" thickBot="1">
      <c r="E1" s="15"/>
    </row>
    <row r="2" spans="2:6" s="4" customFormat="1" ht="19.5" thickBot="1">
      <c r="B2" s="49" t="s">
        <v>57</v>
      </c>
      <c r="C2" s="50"/>
      <c r="D2" s="50"/>
      <c r="E2" s="51"/>
    </row>
    <row r="3" spans="2:6" s="4" customFormat="1" ht="15" customHeight="1" thickBot="1">
      <c r="E3" s="15"/>
    </row>
    <row r="4" spans="2:6" s="4" customFormat="1" ht="15" customHeight="1" thickBot="1">
      <c r="B4" s="118" t="s">
        <v>68</v>
      </c>
      <c r="E4" s="15"/>
    </row>
    <row r="5" spans="2:6" ht="30">
      <c r="B5" s="115"/>
      <c r="C5" s="119" t="s">
        <v>115</v>
      </c>
      <c r="D5" s="119" t="s">
        <v>65</v>
      </c>
      <c r="E5" s="120" t="s">
        <v>61</v>
      </c>
      <c r="F5" s="4"/>
    </row>
    <row r="6" spans="2:6" ht="60">
      <c r="B6" s="116" t="s">
        <v>58</v>
      </c>
      <c r="C6" s="121">
        <v>0.22600000000000001</v>
      </c>
      <c r="D6" s="121" t="s">
        <v>66</v>
      </c>
      <c r="E6" s="122" t="s">
        <v>70</v>
      </c>
    </row>
    <row r="7" spans="2:6" ht="60">
      <c r="B7" s="116" t="s">
        <v>58</v>
      </c>
      <c r="C7" s="121">
        <v>0.81200000000000006</v>
      </c>
      <c r="D7" s="121" t="s">
        <v>71</v>
      </c>
      <c r="E7" s="122" t="s">
        <v>70</v>
      </c>
    </row>
    <row r="8" spans="2:6" ht="45">
      <c r="B8" s="116" t="s">
        <v>59</v>
      </c>
      <c r="C8" s="123">
        <v>9.2710000000000001E-2</v>
      </c>
      <c r="D8" s="121" t="s">
        <v>66</v>
      </c>
      <c r="E8" s="124" t="s">
        <v>72</v>
      </c>
    </row>
    <row r="9" spans="2:6" ht="45">
      <c r="B9" s="116" t="s">
        <v>60</v>
      </c>
      <c r="C9" s="123">
        <v>7.6590000000000005E-2</v>
      </c>
      <c r="D9" s="121" t="s">
        <v>66</v>
      </c>
      <c r="E9" s="124" t="s">
        <v>72</v>
      </c>
    </row>
    <row r="10" spans="2:6" ht="45">
      <c r="B10" s="116" t="s">
        <v>50</v>
      </c>
      <c r="C10" s="123">
        <v>3.6119999999999999E-2</v>
      </c>
      <c r="D10" s="121" t="s">
        <v>74</v>
      </c>
      <c r="E10" s="124" t="s">
        <v>72</v>
      </c>
    </row>
    <row r="11" spans="2:6" ht="45">
      <c r="B11" s="116" t="s">
        <v>50</v>
      </c>
      <c r="C11" s="123">
        <v>5.5820000000000002E-2</v>
      </c>
      <c r="D11" s="121" t="s">
        <v>66</v>
      </c>
      <c r="E11" s="124" t="s">
        <v>72</v>
      </c>
    </row>
    <row r="12" spans="2:6" ht="45">
      <c r="B12" s="116" t="s">
        <v>75</v>
      </c>
      <c r="C12" s="125">
        <v>4.7309999999999998E-2</v>
      </c>
      <c r="D12" s="121" t="s">
        <v>76</v>
      </c>
      <c r="E12" s="124" t="s">
        <v>72</v>
      </c>
    </row>
    <row r="13" spans="2:6" ht="45">
      <c r="B13" s="116" t="s">
        <v>75</v>
      </c>
      <c r="C13" s="123">
        <v>6.2440000000000002E-2</v>
      </c>
      <c r="D13" s="121" t="s">
        <v>66</v>
      </c>
      <c r="E13" s="124" t="s">
        <v>72</v>
      </c>
    </row>
    <row r="14" spans="2:6" ht="30">
      <c r="B14" s="116" t="s">
        <v>75</v>
      </c>
      <c r="C14" s="125">
        <v>0.56200000000000006</v>
      </c>
      <c r="D14" s="121" t="s">
        <v>81</v>
      </c>
      <c r="E14" s="124" t="s">
        <v>80</v>
      </c>
    </row>
    <row r="15" spans="2:6" ht="45">
      <c r="B15" s="116" t="s">
        <v>24</v>
      </c>
      <c r="C15" s="123">
        <v>4.48E-2</v>
      </c>
      <c r="D15" s="121" t="s">
        <v>76</v>
      </c>
      <c r="E15" s="124" t="s">
        <v>72</v>
      </c>
    </row>
    <row r="16" spans="2:6" ht="45">
      <c r="B16" s="116" t="s">
        <v>24</v>
      </c>
      <c r="C16" s="123">
        <v>6.8610000000000004E-2</v>
      </c>
      <c r="D16" s="121" t="s">
        <v>66</v>
      </c>
      <c r="E16" s="124" t="s">
        <v>72</v>
      </c>
    </row>
    <row r="17" spans="2:5" ht="45">
      <c r="B17" s="116" t="s">
        <v>24</v>
      </c>
      <c r="C17" s="125">
        <v>0.72</v>
      </c>
      <c r="D17" s="121" t="s">
        <v>81</v>
      </c>
      <c r="E17" s="124" t="s">
        <v>78</v>
      </c>
    </row>
    <row r="18" spans="2:5" ht="45">
      <c r="B18" s="116" t="s">
        <v>77</v>
      </c>
      <c r="C18" s="123">
        <v>4.333E-2</v>
      </c>
      <c r="D18" s="121" t="s">
        <v>76</v>
      </c>
      <c r="E18" s="124" t="s">
        <v>72</v>
      </c>
    </row>
    <row r="19" spans="2:5" ht="45">
      <c r="B19" s="116" t="s">
        <v>77</v>
      </c>
      <c r="C19" s="123">
        <v>7.3330000000000006E-2</v>
      </c>
      <c r="D19" s="121" t="s">
        <v>66</v>
      </c>
      <c r="E19" s="124" t="s">
        <v>72</v>
      </c>
    </row>
    <row r="20" spans="2:5" ht="45">
      <c r="B20" s="116" t="s">
        <v>77</v>
      </c>
      <c r="C20" s="123">
        <v>0.82</v>
      </c>
      <c r="D20" s="121" t="s">
        <v>81</v>
      </c>
      <c r="E20" s="124" t="s">
        <v>79</v>
      </c>
    </row>
    <row r="21" spans="2:5" ht="37.5" customHeight="1">
      <c r="B21" s="116" t="s">
        <v>62</v>
      </c>
      <c r="C21" s="123">
        <v>155</v>
      </c>
      <c r="D21" s="121" t="s">
        <v>67</v>
      </c>
      <c r="E21" s="124" t="s">
        <v>73</v>
      </c>
    </row>
    <row r="22" spans="2:5" ht="37.5" customHeight="1">
      <c r="B22" s="116" t="s">
        <v>63</v>
      </c>
      <c r="C22" s="123">
        <v>200</v>
      </c>
      <c r="D22" s="121" t="s">
        <v>67</v>
      </c>
      <c r="E22" s="124" t="s">
        <v>73</v>
      </c>
    </row>
    <row r="23" spans="2:5" ht="37.5" customHeight="1">
      <c r="B23" s="116" t="s">
        <v>18</v>
      </c>
      <c r="C23" s="123">
        <v>450</v>
      </c>
      <c r="D23" s="121" t="s">
        <v>67</v>
      </c>
      <c r="E23" s="124" t="s">
        <v>73</v>
      </c>
    </row>
    <row r="24" spans="2:5" ht="37.5" customHeight="1">
      <c r="B24" s="116" t="s">
        <v>64</v>
      </c>
      <c r="C24" s="123">
        <v>900</v>
      </c>
      <c r="D24" s="121" t="s">
        <v>67</v>
      </c>
      <c r="E24" s="124" t="s">
        <v>73</v>
      </c>
    </row>
    <row r="25" spans="2:5" ht="37.5" customHeight="1" thickBot="1">
      <c r="B25" s="117" t="s">
        <v>29</v>
      </c>
      <c r="C25" s="126">
        <v>450</v>
      </c>
      <c r="D25" s="127" t="s">
        <v>67</v>
      </c>
      <c r="E25" s="128" t="s">
        <v>73</v>
      </c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89"/>
  <sheetViews>
    <sheetView showGridLines="0" view="pageBreakPreview" zoomScale="77" zoomScaleNormal="90" zoomScaleSheetLayoutView="77" workbookViewId="0">
      <selection activeCell="K97" sqref="K97"/>
    </sheetView>
  </sheetViews>
  <sheetFormatPr defaultColWidth="9" defaultRowHeight="15"/>
  <cols>
    <col min="1" max="1" width="2.5" style="2" customWidth="1"/>
    <col min="2" max="2" width="17.5" style="2" customWidth="1"/>
    <col min="3" max="20" width="7" style="2" customWidth="1"/>
    <col min="21" max="21" width="8.875" style="2" customWidth="1"/>
    <col min="22" max="22" width="8.625" style="2" customWidth="1"/>
    <col min="23" max="23" width="8.375" style="2" customWidth="1"/>
    <col min="24" max="26" width="8.625" style="2" customWidth="1"/>
    <col min="27" max="27" width="9.5" style="2" customWidth="1"/>
    <col min="28" max="28" width="9.625" style="2" customWidth="1"/>
    <col min="29" max="16384" width="9" style="2"/>
  </cols>
  <sheetData>
    <row r="1" spans="2:28" s="4" customFormat="1" ht="15" customHeight="1" thickBot="1"/>
    <row r="2" spans="2:28" s="4" customFormat="1" ht="19.5" thickBot="1">
      <c r="B2" s="49" t="s">
        <v>91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1"/>
    </row>
    <row r="3" spans="2:28" s="4" customFormat="1" ht="19.5" thickBot="1"/>
    <row r="4" spans="2:28" s="4" customFormat="1" ht="19.5" thickBot="1">
      <c r="B4" s="52" t="s">
        <v>43</v>
      </c>
      <c r="C4" s="5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28" s="4" customFormat="1" ht="19.5" thickBot="1">
      <c r="B5" s="54" t="s">
        <v>14</v>
      </c>
      <c r="C5" s="55">
        <v>2010</v>
      </c>
      <c r="D5" s="55">
        <v>2011</v>
      </c>
      <c r="E5" s="55">
        <v>2012</v>
      </c>
      <c r="F5" s="55">
        <v>2013</v>
      </c>
      <c r="G5" s="55">
        <v>2014</v>
      </c>
      <c r="H5" s="55">
        <v>2015</v>
      </c>
      <c r="I5" s="55">
        <v>2016</v>
      </c>
      <c r="J5" s="55">
        <v>2017</v>
      </c>
      <c r="K5" s="55">
        <v>2018</v>
      </c>
      <c r="L5" s="55">
        <v>2019</v>
      </c>
      <c r="M5" s="56">
        <v>2020</v>
      </c>
    </row>
    <row r="6" spans="2:28" ht="15.75" thickBot="1"/>
    <row r="7" spans="2:28" ht="15.75" thickBot="1">
      <c r="B7" s="52" t="s">
        <v>33</v>
      </c>
      <c r="C7" s="53"/>
      <c r="L7" s="46"/>
      <c r="M7" s="46"/>
      <c r="N7" s="46"/>
      <c r="T7" s="376" t="s">
        <v>37</v>
      </c>
      <c r="U7" s="377"/>
      <c r="V7" s="377"/>
      <c r="W7" s="377"/>
      <c r="X7" s="378"/>
    </row>
    <row r="8" spans="2:28">
      <c r="B8" s="57" t="s">
        <v>14</v>
      </c>
      <c r="C8" s="59">
        <v>2010</v>
      </c>
      <c r="D8" s="59">
        <v>2011</v>
      </c>
      <c r="E8" s="59">
        <v>2012</v>
      </c>
      <c r="F8" s="60">
        <v>2013</v>
      </c>
      <c r="G8" s="60">
        <v>2014</v>
      </c>
      <c r="H8" s="383" t="s">
        <v>36</v>
      </c>
      <c r="I8" s="384"/>
      <c r="J8" s="385"/>
      <c r="L8" s="47"/>
      <c r="M8" s="47"/>
      <c r="N8" s="46"/>
      <c r="T8" s="379" t="s">
        <v>14</v>
      </c>
      <c r="U8" s="380"/>
      <c r="V8" s="59">
        <v>2015</v>
      </c>
      <c r="W8" s="59">
        <v>2016</v>
      </c>
      <c r="X8" s="59">
        <v>2017</v>
      </c>
      <c r="Y8" s="59">
        <v>2018</v>
      </c>
      <c r="Z8" s="59">
        <v>2019</v>
      </c>
      <c r="AA8" s="61">
        <v>2020</v>
      </c>
    </row>
    <row r="9" spans="2:28" ht="15.75" thickBot="1">
      <c r="B9" s="58" t="s">
        <v>45</v>
      </c>
      <c r="C9" s="21">
        <v>5957</v>
      </c>
      <c r="D9" s="21">
        <v>5867</v>
      </c>
      <c r="E9" s="21">
        <v>5749</v>
      </c>
      <c r="F9" s="21">
        <v>5692</v>
      </c>
      <c r="G9" s="45">
        <v>5649</v>
      </c>
      <c r="H9" s="386">
        <f>(G9/C9)^(1/5)-1</f>
        <v>-1.0561523338173506E-2</v>
      </c>
      <c r="I9" s="387"/>
      <c r="J9" s="388"/>
      <c r="L9" s="48"/>
      <c r="M9" s="48"/>
      <c r="N9" s="46"/>
      <c r="T9" s="381" t="s">
        <v>45</v>
      </c>
      <c r="U9" s="382"/>
      <c r="V9" s="24">
        <f>INT(G9*(1+H9))</f>
        <v>5589</v>
      </c>
      <c r="W9" s="24">
        <f>INT(V9*(1+H9))</f>
        <v>5529</v>
      </c>
      <c r="X9" s="24">
        <f>INT(W9*(1+H9))</f>
        <v>5470</v>
      </c>
      <c r="Y9" s="24">
        <f>INT(X9*(1+H9))</f>
        <v>5412</v>
      </c>
      <c r="Z9" s="24">
        <f>INT(Y9*(1+H9))</f>
        <v>5354</v>
      </c>
      <c r="AA9" s="62">
        <f>INT(Z9*(1+H9))</f>
        <v>5297</v>
      </c>
    </row>
    <row r="25" spans="2:27" ht="15.75" thickBot="1"/>
    <row r="26" spans="2:27" ht="15.75" thickBot="1">
      <c r="B26" s="52" t="s">
        <v>41</v>
      </c>
      <c r="C26" s="53"/>
      <c r="L26" s="46"/>
      <c r="M26" s="46"/>
      <c r="T26" s="376" t="s">
        <v>42</v>
      </c>
      <c r="U26" s="377"/>
      <c r="V26" s="377"/>
      <c r="W26" s="377"/>
      <c r="X26" s="378"/>
    </row>
    <row r="27" spans="2:27">
      <c r="B27" s="67" t="s">
        <v>14</v>
      </c>
      <c r="C27" s="68">
        <v>2010</v>
      </c>
      <c r="D27" s="59">
        <v>2011</v>
      </c>
      <c r="E27" s="59">
        <v>2012</v>
      </c>
      <c r="F27" s="60">
        <v>2013</v>
      </c>
      <c r="G27" s="61">
        <v>2014</v>
      </c>
      <c r="H27" s="383" t="s">
        <v>36</v>
      </c>
      <c r="I27" s="384"/>
      <c r="J27" s="385"/>
      <c r="L27" s="47"/>
      <c r="M27" s="46"/>
      <c r="T27" s="379" t="s">
        <v>14</v>
      </c>
      <c r="U27" s="380"/>
      <c r="V27" s="59">
        <v>2015</v>
      </c>
      <c r="W27" s="59">
        <v>2016</v>
      </c>
      <c r="X27" s="59">
        <v>2017</v>
      </c>
      <c r="Y27" s="59">
        <v>2018</v>
      </c>
      <c r="Z27" s="59">
        <v>2019</v>
      </c>
      <c r="AA27" s="61">
        <v>2020</v>
      </c>
    </row>
    <row r="28" spans="2:27" ht="15.75" customHeight="1" thickBot="1">
      <c r="B28" s="75" t="s">
        <v>44</v>
      </c>
      <c r="C28" s="66">
        <v>1828</v>
      </c>
      <c r="D28" s="21">
        <v>1828</v>
      </c>
      <c r="E28" s="21">
        <v>1831</v>
      </c>
      <c r="F28" s="21">
        <v>1840</v>
      </c>
      <c r="G28" s="22">
        <v>1841</v>
      </c>
      <c r="H28" s="386">
        <f>(G28/C28)^(1/5)-1</f>
        <v>1.4182906680295648E-3</v>
      </c>
      <c r="I28" s="387"/>
      <c r="J28" s="388"/>
      <c r="L28" s="48"/>
      <c r="M28" s="46"/>
      <c r="T28" s="381" t="s">
        <v>44</v>
      </c>
      <c r="U28" s="382"/>
      <c r="V28" s="63">
        <f>INT(G28*(1+H28))</f>
        <v>1843</v>
      </c>
      <c r="W28" s="63">
        <f>INT(V28*(1+H28))</f>
        <v>1845</v>
      </c>
      <c r="X28" s="63">
        <f>INT(W28*(1+H28))</f>
        <v>1847</v>
      </c>
      <c r="Y28" s="63">
        <f>INT(X28*(1+H28))</f>
        <v>1849</v>
      </c>
      <c r="Z28" s="63">
        <f>INT(Y28*(1+H28))</f>
        <v>1851</v>
      </c>
      <c r="AA28" s="64">
        <f>INT(Z28*(1+H28))</f>
        <v>1853</v>
      </c>
    </row>
    <row r="29" spans="2:27">
      <c r="L29" s="46"/>
      <c r="M29" s="46"/>
    </row>
    <row r="46" spans="2:27" ht="15.75" thickBot="1"/>
    <row r="47" spans="2:27" ht="18" thickBot="1">
      <c r="B47" s="83" t="s">
        <v>34</v>
      </c>
      <c r="C47" s="84"/>
      <c r="D47" s="77"/>
      <c r="T47" s="376" t="s">
        <v>38</v>
      </c>
      <c r="U47" s="377"/>
      <c r="V47" s="377"/>
      <c r="W47" s="377"/>
      <c r="X47" s="378"/>
    </row>
    <row r="48" spans="2:27">
      <c r="B48" s="74" t="s">
        <v>14</v>
      </c>
      <c r="C48" s="59">
        <v>2010</v>
      </c>
      <c r="D48" s="59">
        <v>2011</v>
      </c>
      <c r="E48" s="59">
        <v>2012</v>
      </c>
      <c r="F48" s="59">
        <v>2013</v>
      </c>
      <c r="G48" s="85">
        <v>2014</v>
      </c>
      <c r="H48" s="384" t="s">
        <v>36</v>
      </c>
      <c r="I48" s="384"/>
      <c r="J48" s="385"/>
      <c r="T48" s="379" t="s">
        <v>14</v>
      </c>
      <c r="U48" s="380"/>
      <c r="V48" s="59">
        <v>2015</v>
      </c>
      <c r="W48" s="59">
        <v>2016</v>
      </c>
      <c r="X48" s="59">
        <v>2017</v>
      </c>
      <c r="Y48" s="59">
        <v>2018</v>
      </c>
      <c r="Z48" s="59">
        <v>2019</v>
      </c>
      <c r="AA48" s="61">
        <v>2020</v>
      </c>
    </row>
    <row r="49" spans="2:27" ht="30.75" thickBot="1">
      <c r="B49" s="58" t="s">
        <v>47</v>
      </c>
      <c r="C49" s="21">
        <v>160634</v>
      </c>
      <c r="D49" s="21">
        <v>160634</v>
      </c>
      <c r="E49" s="21">
        <v>161000</v>
      </c>
      <c r="F49" s="21">
        <v>162274</v>
      </c>
      <c r="G49" s="22">
        <v>162519</v>
      </c>
      <c r="H49" s="386">
        <f>(G49/C49)^(1/5)-1</f>
        <v>2.3360107921877038E-3</v>
      </c>
      <c r="I49" s="387"/>
      <c r="J49" s="389"/>
      <c r="T49" s="390" t="s">
        <v>46</v>
      </c>
      <c r="U49" s="393"/>
      <c r="V49" s="63">
        <f>INT(G49*(1+$H$49))</f>
        <v>162898</v>
      </c>
      <c r="W49" s="63">
        <f>INT(V49*(1+$H$49))</f>
        <v>163278</v>
      </c>
      <c r="X49" s="63">
        <f>INT(W49*(1+$H$49))</f>
        <v>163659</v>
      </c>
      <c r="Y49" s="63">
        <f>INT(X49*(1+$H$49))</f>
        <v>164041</v>
      </c>
      <c r="Z49" s="63">
        <f>INT(Y49*(1+$H$49))</f>
        <v>164424</v>
      </c>
      <c r="AA49" s="63">
        <f>INT(Z49*(1+$H$49))</f>
        <v>164808</v>
      </c>
    </row>
    <row r="66" spans="2:27">
      <c r="B66" s="6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392"/>
      <c r="U66" s="392"/>
      <c r="V66" s="392"/>
      <c r="W66" s="392"/>
      <c r="X66" s="392"/>
      <c r="Y66" s="392"/>
      <c r="Z66" s="46"/>
      <c r="AA66" s="46"/>
    </row>
    <row r="68" spans="2:27" ht="15.75" thickBot="1"/>
    <row r="69" spans="2:27" ht="15.75" thickBot="1">
      <c r="B69" s="76" t="s">
        <v>35</v>
      </c>
      <c r="C69" s="77"/>
      <c r="D69" s="77"/>
      <c r="T69" s="376" t="s">
        <v>39</v>
      </c>
      <c r="U69" s="377"/>
      <c r="V69" s="377"/>
      <c r="W69" s="377"/>
      <c r="X69" s="377"/>
      <c r="Y69" s="378"/>
    </row>
    <row r="70" spans="2:27">
      <c r="B70" s="78" t="s">
        <v>14</v>
      </c>
      <c r="C70" s="59">
        <v>2010</v>
      </c>
      <c r="D70" s="59">
        <v>2011</v>
      </c>
      <c r="E70" s="59">
        <v>2012</v>
      </c>
      <c r="F70" s="59">
        <v>2013</v>
      </c>
      <c r="G70" s="79">
        <v>2014</v>
      </c>
      <c r="H70" s="80" t="s">
        <v>36</v>
      </c>
      <c r="I70" s="81"/>
      <c r="J70" s="82"/>
      <c r="T70" s="379" t="s">
        <v>14</v>
      </c>
      <c r="U70" s="380"/>
      <c r="V70" s="59">
        <v>2015</v>
      </c>
      <c r="W70" s="59">
        <v>2016</v>
      </c>
      <c r="X70" s="59">
        <v>2017</v>
      </c>
      <c r="Y70" s="59">
        <v>2018</v>
      </c>
      <c r="Z70" s="59">
        <v>2019</v>
      </c>
      <c r="AA70" s="61">
        <v>2020</v>
      </c>
    </row>
    <row r="71" spans="2:27" ht="30.75" customHeight="1" thickBot="1">
      <c r="B71" s="58" t="s">
        <v>40</v>
      </c>
      <c r="C71" s="11">
        <v>298</v>
      </c>
      <c r="D71" s="11">
        <v>314</v>
      </c>
      <c r="E71" s="11">
        <v>319</v>
      </c>
      <c r="F71" s="11">
        <v>314</v>
      </c>
      <c r="G71" s="23">
        <v>327</v>
      </c>
      <c r="H71" s="386">
        <f>(G71/C71)^(1/5)-1</f>
        <v>1.8746894147145587E-2</v>
      </c>
      <c r="I71" s="387"/>
      <c r="J71" s="389"/>
      <c r="T71" s="390" t="s">
        <v>40</v>
      </c>
      <c r="U71" s="391"/>
      <c r="V71" s="24">
        <f>INT(G71*(1+H71))</f>
        <v>333</v>
      </c>
      <c r="W71" s="24">
        <f>INT(V71*(1+H71))</f>
        <v>339</v>
      </c>
      <c r="X71" s="24">
        <f>INT(W71*(1+H71))</f>
        <v>345</v>
      </c>
      <c r="Y71" s="24">
        <f>INT(X71*(1+H71))</f>
        <v>351</v>
      </c>
      <c r="Z71" s="24">
        <f>INT(Y71*(1+H71))</f>
        <v>357</v>
      </c>
      <c r="AA71" s="62">
        <f>INT(Z71*(1+H71))</f>
        <v>363</v>
      </c>
    </row>
    <row r="88" spans="4:10" ht="15.75" thickBot="1"/>
    <row r="89" spans="4:10" ht="15.75" thickBot="1">
      <c r="D89" s="373" t="s">
        <v>116</v>
      </c>
      <c r="E89" s="374"/>
      <c r="F89" s="374"/>
      <c r="G89" s="374"/>
      <c r="H89" s="374"/>
      <c r="I89" s="375"/>
      <c r="J89" s="324">
        <f>AVERAGE(H71,H49,H28,H9)</f>
        <v>2.9849180672973374E-3</v>
      </c>
    </row>
  </sheetData>
  <mergeCells count="21">
    <mergeCell ref="T71:U71"/>
    <mergeCell ref="T69:Y69"/>
    <mergeCell ref="T66:Y66"/>
    <mergeCell ref="T48:U48"/>
    <mergeCell ref="T49:U49"/>
    <mergeCell ref="D89:I89"/>
    <mergeCell ref="T7:X7"/>
    <mergeCell ref="T26:X26"/>
    <mergeCell ref="T27:U27"/>
    <mergeCell ref="T28:U28"/>
    <mergeCell ref="H8:J8"/>
    <mergeCell ref="H9:J9"/>
    <mergeCell ref="H27:J27"/>
    <mergeCell ref="H28:J28"/>
    <mergeCell ref="T8:U8"/>
    <mergeCell ref="T9:U9"/>
    <mergeCell ref="T47:X47"/>
    <mergeCell ref="T70:U70"/>
    <mergeCell ref="H71:J71"/>
    <mergeCell ref="H49:J49"/>
    <mergeCell ref="H48:J4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1" manualBreakCount="1">
    <brk id="46" max="2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showGridLines="0" view="pageBreakPreview" zoomScaleNormal="100" zoomScaleSheetLayoutView="100" workbookViewId="0">
      <selection activeCell="B13" sqref="B13:C18"/>
    </sheetView>
  </sheetViews>
  <sheetFormatPr defaultColWidth="9" defaultRowHeight="15"/>
  <cols>
    <col min="1" max="1" width="2.5" style="36" customWidth="1"/>
    <col min="2" max="2" width="27.125" style="36" customWidth="1"/>
    <col min="3" max="3" width="14.125" style="36" customWidth="1"/>
    <col min="4" max="4" width="13.5" style="36" bestFit="1" customWidth="1"/>
    <col min="5" max="5" width="15.625" style="36" customWidth="1"/>
    <col min="6" max="6" width="13.5" style="36" bestFit="1" customWidth="1"/>
    <col min="7" max="7" width="2.5" style="36" customWidth="1"/>
    <col min="8" max="8" width="9.125" style="36" bestFit="1" customWidth="1"/>
    <col min="9" max="9" width="12.625" style="36" customWidth="1"/>
    <col min="10" max="10" width="13.625" style="36" customWidth="1"/>
    <col min="11" max="11" width="18" style="36" customWidth="1"/>
    <col min="12" max="12" width="13.5" style="36" bestFit="1" customWidth="1"/>
    <col min="13" max="13" width="9" style="36" customWidth="1"/>
    <col min="14" max="14" width="11.625" style="36" customWidth="1"/>
    <col min="15" max="15" width="9" style="36" customWidth="1"/>
    <col min="16" max="18" width="11.625" style="36" customWidth="1"/>
    <col min="19" max="19" width="9" style="36" customWidth="1"/>
    <col min="20" max="16384" width="9" style="36"/>
  </cols>
  <sheetData>
    <row r="1" spans="1:18" s="4" customFormat="1" ht="15" customHeight="1" thickBot="1"/>
    <row r="2" spans="1:18" s="4" customFormat="1" ht="19.5" thickBot="1">
      <c r="B2" s="49" t="s">
        <v>15</v>
      </c>
      <c r="C2" s="50"/>
      <c r="D2" s="50"/>
      <c r="E2" s="50"/>
      <c r="F2" s="50"/>
      <c r="G2" s="50"/>
      <c r="H2" s="50"/>
      <c r="I2" s="50"/>
      <c r="J2" s="50"/>
      <c r="K2" s="51"/>
    </row>
    <row r="3" spans="1:18" s="4" customFormat="1" ht="15" customHeight="1"/>
    <row r="4" spans="1:18" s="69" customFormat="1">
      <c r="B4" s="72"/>
      <c r="C4" s="73"/>
      <c r="D4" s="70"/>
      <c r="E4" s="73"/>
      <c r="N4" s="71"/>
      <c r="P4" s="71"/>
      <c r="Q4" s="71"/>
      <c r="R4" s="71"/>
    </row>
    <row r="5" spans="1:18" ht="15.75" thickBot="1">
      <c r="N5" s="37"/>
      <c r="P5" s="37"/>
      <c r="Q5" s="37"/>
      <c r="R5" s="37"/>
    </row>
    <row r="6" spans="1:18" ht="15.75" thickBot="1">
      <c r="B6" s="129" t="s">
        <v>89</v>
      </c>
      <c r="N6" s="37"/>
    </row>
    <row r="7" spans="1:18" ht="33.75" thickBot="1">
      <c r="A7" s="40"/>
      <c r="B7" s="130" t="s">
        <v>107</v>
      </c>
      <c r="C7" s="131" t="s">
        <v>11</v>
      </c>
      <c r="D7" s="131" t="s">
        <v>12</v>
      </c>
      <c r="E7" s="132" t="s">
        <v>13</v>
      </c>
      <c r="G7" s="40"/>
      <c r="N7" s="37"/>
    </row>
    <row r="8" spans="1:18">
      <c r="A8" s="40"/>
      <c r="B8" s="133" t="s">
        <v>119</v>
      </c>
      <c r="C8" s="134">
        <v>1860.65</v>
      </c>
      <c r="D8" s="135">
        <v>0.81200000000000006</v>
      </c>
      <c r="E8" s="136">
        <f>D8*C8</f>
        <v>1510.8478000000002</v>
      </c>
      <c r="G8" s="40"/>
      <c r="K8" s="37"/>
      <c r="N8" s="37"/>
    </row>
    <row r="9" spans="1:18">
      <c r="A9" s="40"/>
      <c r="B9" s="133" t="s">
        <v>118</v>
      </c>
      <c r="C9" s="134">
        <v>3387.28</v>
      </c>
      <c r="D9" s="135">
        <v>0.81200000000000006</v>
      </c>
      <c r="E9" s="136">
        <f>D9*C9</f>
        <v>2750.4713600000005</v>
      </c>
      <c r="G9" s="40"/>
      <c r="K9" s="37"/>
      <c r="N9" s="37"/>
    </row>
    <row r="10" spans="1:18" ht="15.75" thickBot="1">
      <c r="A10" s="40"/>
      <c r="B10" s="137" t="s">
        <v>117</v>
      </c>
      <c r="C10" s="138">
        <v>7442.6</v>
      </c>
      <c r="D10" s="139">
        <v>0.81200000000000006</v>
      </c>
      <c r="E10" s="140">
        <f>D10*C10</f>
        <v>6043.3912000000009</v>
      </c>
      <c r="G10" s="40"/>
      <c r="K10" s="37"/>
      <c r="N10" s="37"/>
    </row>
    <row r="11" spans="1:18" ht="15.75" thickBot="1">
      <c r="A11" s="40"/>
      <c r="B11" s="38"/>
      <c r="C11" s="141">
        <f>SUM(C8:C10)</f>
        <v>12690.53</v>
      </c>
      <c r="D11" s="39"/>
      <c r="E11" s="141">
        <f>SUM(E8:E10)</f>
        <v>10304.710360000001</v>
      </c>
      <c r="G11" s="41"/>
      <c r="K11" s="37"/>
    </row>
    <row r="12" spans="1:18">
      <c r="A12" s="40"/>
      <c r="B12" s="1"/>
      <c r="C12" s="42"/>
      <c r="D12" s="41"/>
      <c r="E12" s="43"/>
      <c r="F12" s="41"/>
      <c r="G12" s="40"/>
    </row>
    <row r="13" spans="1:18">
      <c r="A13" s="40"/>
    </row>
    <row r="14" spans="1:18">
      <c r="A14" s="40"/>
      <c r="B14" s="87"/>
      <c r="C14" s="88"/>
      <c r="D14" s="89"/>
      <c r="E14" s="69"/>
      <c r="F14" s="69"/>
      <c r="G14" s="69"/>
      <c r="H14" s="87"/>
      <c r="I14" s="88"/>
      <c r="J14" s="69"/>
    </row>
    <row r="15" spans="1:18">
      <c r="A15" s="40"/>
      <c r="B15" s="86"/>
      <c r="C15" s="90"/>
      <c r="D15" s="90"/>
      <c r="E15" s="90"/>
      <c r="F15" s="90"/>
      <c r="G15" s="91"/>
      <c r="H15" s="90"/>
      <c r="I15" s="90"/>
      <c r="J15" s="90"/>
    </row>
    <row r="16" spans="1:18">
      <c r="B16" s="92"/>
      <c r="C16" s="93"/>
      <c r="D16" s="93"/>
      <c r="E16" s="94"/>
      <c r="F16" s="94"/>
      <c r="G16" s="69"/>
      <c r="H16" s="95"/>
      <c r="I16" s="70"/>
      <c r="J16" s="70"/>
    </row>
    <row r="17" spans="2:10">
      <c r="B17" s="92"/>
      <c r="C17" s="93"/>
      <c r="D17" s="93"/>
      <c r="E17" s="94"/>
      <c r="F17" s="94"/>
      <c r="G17" s="69"/>
      <c r="H17" s="95"/>
      <c r="I17" s="70"/>
      <c r="J17" s="70"/>
    </row>
    <row r="18" spans="2:10">
      <c r="B18" s="92"/>
      <c r="C18" s="93"/>
      <c r="D18" s="93"/>
      <c r="E18" s="94"/>
      <c r="F18" s="94"/>
      <c r="G18" s="69"/>
      <c r="H18" s="95"/>
      <c r="I18" s="70"/>
      <c r="J18" s="70"/>
    </row>
    <row r="19" spans="2:10">
      <c r="B19" s="92"/>
      <c r="C19" s="93"/>
      <c r="D19" s="93"/>
      <c r="E19" s="94"/>
      <c r="F19" s="94"/>
      <c r="G19" s="69"/>
      <c r="H19" s="69"/>
      <c r="I19" s="69"/>
      <c r="J19" s="69"/>
    </row>
    <row r="20" spans="2:10">
      <c r="B20" s="92"/>
      <c r="C20" s="93"/>
      <c r="D20" s="93"/>
      <c r="E20" s="94"/>
      <c r="F20" s="94"/>
      <c r="G20" s="69"/>
      <c r="H20" s="69"/>
      <c r="I20" s="69"/>
      <c r="J20" s="69"/>
    </row>
    <row r="21" spans="2:10">
      <c r="B21" s="92"/>
      <c r="C21" s="93"/>
      <c r="D21" s="93"/>
      <c r="E21" s="94"/>
      <c r="F21" s="94"/>
      <c r="G21" s="69"/>
      <c r="H21" s="69"/>
      <c r="I21" s="69"/>
      <c r="J21" s="69"/>
    </row>
    <row r="22" spans="2:10">
      <c r="B22" s="92"/>
      <c r="C22" s="93"/>
      <c r="D22" s="93"/>
      <c r="E22" s="94"/>
      <c r="F22" s="94"/>
      <c r="G22" s="69"/>
      <c r="H22" s="69"/>
      <c r="I22" s="69"/>
      <c r="J22" s="69"/>
    </row>
    <row r="23" spans="2:10">
      <c r="B23" s="92"/>
      <c r="C23" s="96"/>
      <c r="D23" s="96"/>
      <c r="E23" s="73"/>
      <c r="F23" s="73"/>
      <c r="G23" s="69"/>
      <c r="H23" s="69"/>
      <c r="I23" s="69"/>
      <c r="J23" s="69"/>
    </row>
    <row r="24" spans="2:10" s="8" customFormat="1">
      <c r="B24" s="36"/>
      <c r="C24" s="36"/>
      <c r="D24" s="36"/>
      <c r="E24" s="36"/>
      <c r="F24" s="36"/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O30"/>
  <sheetViews>
    <sheetView view="pageBreakPreview" topLeftCell="A17" zoomScale="87" zoomScaleNormal="70" zoomScaleSheetLayoutView="87" workbookViewId="0">
      <selection activeCell="B32" sqref="B32:F58"/>
    </sheetView>
  </sheetViews>
  <sheetFormatPr defaultColWidth="9" defaultRowHeight="15"/>
  <cols>
    <col min="1" max="1" width="2.5" style="2" customWidth="1"/>
    <col min="2" max="2" width="14.5" style="2" customWidth="1"/>
    <col min="3" max="3" width="11.875" style="2" customWidth="1"/>
    <col min="4" max="4" width="14.5" style="2" customWidth="1"/>
    <col min="5" max="5" width="15.625" style="2" customWidth="1"/>
    <col min="6" max="6" width="13.5" style="2" bestFit="1" customWidth="1"/>
    <col min="7" max="7" width="10.125" style="2" customWidth="1"/>
    <col min="8" max="8" width="12.625" style="2" customWidth="1"/>
    <col min="9" max="9" width="14.875" style="2" customWidth="1"/>
    <col min="10" max="11" width="15.375" style="2" customWidth="1"/>
    <col min="12" max="12" width="18" style="2" customWidth="1"/>
    <col min="13" max="13" width="14.375" style="2" customWidth="1"/>
    <col min="14" max="14" width="9" style="2" customWidth="1"/>
    <col min="15" max="15" width="11.625" style="2" customWidth="1"/>
    <col min="16" max="16" width="9" style="2" customWidth="1"/>
    <col min="17" max="19" width="11.625" style="2" customWidth="1"/>
    <col min="20" max="20" width="9" style="2" customWidth="1"/>
    <col min="21" max="16384" width="9" style="2"/>
  </cols>
  <sheetData>
    <row r="1" spans="2:14" s="4" customFormat="1" ht="15" customHeight="1" thickBot="1"/>
    <row r="2" spans="2:14" s="4" customFormat="1" ht="19.5" thickBot="1">
      <c r="B2" s="152" t="s">
        <v>112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4"/>
    </row>
    <row r="3" spans="2:14" s="4" customFormat="1" ht="15" customHeight="1" thickBot="1">
      <c r="J3" s="423" t="s">
        <v>128</v>
      </c>
      <c r="K3" s="423"/>
      <c r="L3" s="423"/>
      <c r="M3" s="423"/>
    </row>
    <row r="4" spans="2:14" ht="19.5" thickBot="1">
      <c r="B4" s="424" t="s">
        <v>129</v>
      </c>
      <c r="C4" s="425"/>
      <c r="D4" s="425"/>
      <c r="E4" s="425"/>
      <c r="F4" s="426"/>
      <c r="G4" s="9"/>
      <c r="H4" s="9"/>
      <c r="I4" s="9"/>
      <c r="J4" s="9"/>
      <c r="K4" s="9"/>
      <c r="L4" s="9"/>
      <c r="M4" s="4"/>
    </row>
    <row r="5" spans="2:14" ht="48.75" customHeight="1">
      <c r="B5" s="155"/>
      <c r="C5" s="409" t="s">
        <v>21</v>
      </c>
      <c r="D5" s="410"/>
      <c r="E5" s="156" t="s">
        <v>22</v>
      </c>
      <c r="F5" s="157" t="s">
        <v>86</v>
      </c>
      <c r="G5" s="156" t="s">
        <v>82</v>
      </c>
      <c r="H5" s="156" t="s">
        <v>88</v>
      </c>
      <c r="I5" s="157" t="s">
        <v>23</v>
      </c>
      <c r="J5" s="158" t="s">
        <v>83</v>
      </c>
      <c r="K5" s="158" t="s">
        <v>130</v>
      </c>
      <c r="L5" s="159" t="s">
        <v>32</v>
      </c>
      <c r="M5" s="160" t="s">
        <v>13</v>
      </c>
    </row>
    <row r="6" spans="2:14">
      <c r="B6" s="420" t="s">
        <v>17</v>
      </c>
      <c r="C6" s="407">
        <f>D6+D7+D8</f>
        <v>319</v>
      </c>
      <c r="D6" s="12">
        <v>319</v>
      </c>
      <c r="E6" s="161" t="s">
        <v>24</v>
      </c>
      <c r="F6" s="162">
        <f>Wskaźniki!C17</f>
        <v>0.72</v>
      </c>
      <c r="G6" s="161">
        <v>7000</v>
      </c>
      <c r="H6" s="162">
        <v>0.04</v>
      </c>
      <c r="I6" s="162">
        <f>Wskaźniki!C15</f>
        <v>4.48E-2</v>
      </c>
      <c r="J6" s="161">
        <f>Wskaźniki!C16</f>
        <v>6.8610000000000004E-2</v>
      </c>
      <c r="K6" s="190">
        <f>L6/0.7</f>
        <v>282.38953881599997</v>
      </c>
      <c r="L6" s="163">
        <f>(D6*H6*G6*F6*I6*J6)</f>
        <v>197.67267717119998</v>
      </c>
      <c r="M6" s="394">
        <f>L6+L7+L8</f>
        <v>197.67267717119998</v>
      </c>
    </row>
    <row r="7" spans="2:14">
      <c r="B7" s="421"/>
      <c r="C7" s="407"/>
      <c r="D7" s="13">
        <v>0</v>
      </c>
      <c r="E7" s="164" t="s">
        <v>25</v>
      </c>
      <c r="F7" s="162">
        <f>Wskaźniki!C20</f>
        <v>0.82</v>
      </c>
      <c r="G7" s="161">
        <v>7000</v>
      </c>
      <c r="H7" s="162">
        <v>0.04</v>
      </c>
      <c r="I7" s="162">
        <f>Wskaźniki!C18</f>
        <v>4.333E-2</v>
      </c>
      <c r="J7" s="161">
        <f>Wskaźniki!C19</f>
        <v>7.3330000000000006E-2</v>
      </c>
      <c r="K7" s="190">
        <f t="shared" ref="K7:K22" si="0">L7/0.7</f>
        <v>0</v>
      </c>
      <c r="L7" s="163">
        <f t="shared" ref="L7:L23" si="1">(D7*H7*G7*F7*I7*J7)</f>
        <v>0</v>
      </c>
      <c r="M7" s="395"/>
    </row>
    <row r="8" spans="2:14">
      <c r="B8" s="422"/>
      <c r="C8" s="408"/>
      <c r="D8" s="13">
        <v>0</v>
      </c>
      <c r="E8" s="164" t="s">
        <v>26</v>
      </c>
      <c r="F8" s="162">
        <f>Wskaźniki!C14</f>
        <v>0.56200000000000006</v>
      </c>
      <c r="G8" s="161">
        <v>7000</v>
      </c>
      <c r="H8" s="162">
        <v>0</v>
      </c>
      <c r="I8" s="162">
        <f>Wskaźniki!C12</f>
        <v>4.7309999999999998E-2</v>
      </c>
      <c r="J8" s="161">
        <f>Wskaźniki!C13</f>
        <v>6.2440000000000002E-2</v>
      </c>
      <c r="K8" s="190">
        <f t="shared" si="0"/>
        <v>0</v>
      </c>
      <c r="L8" s="163">
        <f t="shared" si="1"/>
        <v>0</v>
      </c>
      <c r="M8" s="396"/>
    </row>
    <row r="9" spans="2:14">
      <c r="B9" s="416" t="s">
        <v>27</v>
      </c>
      <c r="C9" s="406">
        <f>D9+D10+D11</f>
        <v>3192</v>
      </c>
      <c r="D9" s="14">
        <v>1776</v>
      </c>
      <c r="E9" s="161" t="s">
        <v>24</v>
      </c>
      <c r="F9" s="162">
        <f>F6</f>
        <v>0.72</v>
      </c>
      <c r="G9" s="161">
        <v>6155</v>
      </c>
      <c r="H9" s="162">
        <v>0.08</v>
      </c>
      <c r="I9" s="162">
        <f t="shared" ref="I9:J11" si="2">I6</f>
        <v>4.48E-2</v>
      </c>
      <c r="J9" s="161">
        <f t="shared" si="2"/>
        <v>6.8610000000000004E-2</v>
      </c>
      <c r="K9" s="190">
        <f t="shared" si="0"/>
        <v>2764.7820133171203</v>
      </c>
      <c r="L9" s="163">
        <f t="shared" si="1"/>
        <v>1935.3474093219841</v>
      </c>
      <c r="M9" s="394">
        <f>L9+L10+L11</f>
        <v>5299.3448504993094</v>
      </c>
      <c r="N9" s="20"/>
    </row>
    <row r="10" spans="2:14">
      <c r="B10" s="416"/>
      <c r="C10" s="407"/>
      <c r="D10" s="13">
        <v>831</v>
      </c>
      <c r="E10" s="164" t="s">
        <v>25</v>
      </c>
      <c r="F10" s="162">
        <f>F7</f>
        <v>0.82</v>
      </c>
      <c r="G10" s="161">
        <v>11157</v>
      </c>
      <c r="H10" s="162">
        <v>7.0999999999999994E-2</v>
      </c>
      <c r="I10" s="162">
        <f t="shared" si="2"/>
        <v>4.333E-2</v>
      </c>
      <c r="J10" s="161">
        <f t="shared" si="2"/>
        <v>7.3330000000000006E-2</v>
      </c>
      <c r="K10" s="190">
        <f t="shared" si="0"/>
        <v>2450.1517995415702</v>
      </c>
      <c r="L10" s="163">
        <f t="shared" si="1"/>
        <v>1715.1062596790991</v>
      </c>
      <c r="M10" s="395"/>
    </row>
    <row r="11" spans="2:14">
      <c r="B11" s="416"/>
      <c r="C11" s="408"/>
      <c r="D11" s="13">
        <v>585</v>
      </c>
      <c r="E11" s="164" t="s">
        <v>26</v>
      </c>
      <c r="F11" s="162">
        <f>F8</f>
        <v>0.56200000000000006</v>
      </c>
      <c r="G11" s="161">
        <v>16645</v>
      </c>
      <c r="H11" s="162">
        <v>0.10199999999999999</v>
      </c>
      <c r="I11" s="162">
        <f t="shared" si="2"/>
        <v>4.7309999999999998E-2</v>
      </c>
      <c r="J11" s="161">
        <f t="shared" si="2"/>
        <v>6.2440000000000002E-2</v>
      </c>
      <c r="K11" s="190">
        <f t="shared" si="0"/>
        <v>2355.5588307117519</v>
      </c>
      <c r="L11" s="163">
        <f t="shared" si="1"/>
        <v>1648.8911814982262</v>
      </c>
      <c r="M11" s="396"/>
    </row>
    <row r="12" spans="2:14">
      <c r="B12" s="416" t="s">
        <v>28</v>
      </c>
      <c r="C12" s="417">
        <f>D12+D13+D14</f>
        <v>488</v>
      </c>
      <c r="D12" s="13">
        <v>271</v>
      </c>
      <c r="E12" s="164" t="s">
        <v>24</v>
      </c>
      <c r="F12" s="162">
        <f t="shared" ref="F12:F23" si="3">F9</f>
        <v>0.72</v>
      </c>
      <c r="G12" s="161">
        <v>18541</v>
      </c>
      <c r="H12" s="162">
        <v>0.32100000000000001</v>
      </c>
      <c r="I12" s="162">
        <f t="shared" ref="I12:J23" si="4">I9</f>
        <v>4.48E-2</v>
      </c>
      <c r="J12" s="161">
        <f t="shared" si="4"/>
        <v>6.8610000000000004E-2</v>
      </c>
      <c r="K12" s="190">
        <f t="shared" si="0"/>
        <v>5099.262473682893</v>
      </c>
      <c r="L12" s="163">
        <f t="shared" si="1"/>
        <v>3569.4837315780251</v>
      </c>
      <c r="M12" s="394">
        <f>L12+L13+L14</f>
        <v>5999.1512113505769</v>
      </c>
    </row>
    <row r="13" spans="2:14">
      <c r="B13" s="416"/>
      <c r="C13" s="418"/>
      <c r="D13" s="13">
        <v>136</v>
      </c>
      <c r="E13" s="164" t="s">
        <v>25</v>
      </c>
      <c r="F13" s="162">
        <f t="shared" si="3"/>
        <v>0.82</v>
      </c>
      <c r="G13" s="161">
        <v>18541</v>
      </c>
      <c r="H13" s="162">
        <v>0.248</v>
      </c>
      <c r="I13" s="162">
        <f t="shared" si="4"/>
        <v>4.333E-2</v>
      </c>
      <c r="J13" s="161">
        <f t="shared" si="4"/>
        <v>7.3330000000000006E-2</v>
      </c>
      <c r="K13" s="190">
        <f t="shared" si="0"/>
        <v>2327.6084732763511</v>
      </c>
      <c r="L13" s="163">
        <f t="shared" si="1"/>
        <v>1629.3259312934456</v>
      </c>
      <c r="M13" s="395"/>
    </row>
    <row r="14" spans="2:14">
      <c r="B14" s="416"/>
      <c r="C14" s="419"/>
      <c r="D14" s="13">
        <v>81</v>
      </c>
      <c r="E14" s="161" t="s">
        <v>26</v>
      </c>
      <c r="F14" s="162">
        <f t="shared" si="3"/>
        <v>0.56200000000000006</v>
      </c>
      <c r="G14" s="161">
        <v>18541</v>
      </c>
      <c r="H14" s="162">
        <v>0.32100000000000001</v>
      </c>
      <c r="I14" s="162">
        <f t="shared" si="4"/>
        <v>4.7309999999999998E-2</v>
      </c>
      <c r="J14" s="161">
        <f t="shared" si="4"/>
        <v>6.2440000000000002E-2</v>
      </c>
      <c r="K14" s="190">
        <f t="shared" si="0"/>
        <v>1143.3450692558663</v>
      </c>
      <c r="L14" s="163">
        <f t="shared" si="1"/>
        <v>800.34154847910634</v>
      </c>
      <c r="M14" s="396"/>
    </row>
    <row r="15" spans="2:14">
      <c r="B15" s="420" t="s">
        <v>29</v>
      </c>
      <c r="C15" s="406">
        <f>D15+D16+D17</f>
        <v>14</v>
      </c>
      <c r="D15" s="13">
        <v>14</v>
      </c>
      <c r="E15" s="161" t="s">
        <v>24</v>
      </c>
      <c r="F15" s="162">
        <f t="shared" si="3"/>
        <v>0.72</v>
      </c>
      <c r="G15" s="161">
        <v>26459</v>
      </c>
      <c r="H15" s="162">
        <v>0.27800000000000002</v>
      </c>
      <c r="I15" s="162">
        <f t="shared" si="4"/>
        <v>4.48E-2</v>
      </c>
      <c r="J15" s="161">
        <f t="shared" si="4"/>
        <v>6.8610000000000004E-2</v>
      </c>
      <c r="K15" s="190">
        <f t="shared" si="0"/>
        <v>325.57132546928648</v>
      </c>
      <c r="L15" s="163">
        <f t="shared" si="1"/>
        <v>227.89992782850052</v>
      </c>
      <c r="M15" s="394">
        <f>L15+L16+L17</f>
        <v>227.89992782850052</v>
      </c>
    </row>
    <row r="16" spans="2:14">
      <c r="B16" s="421"/>
      <c r="C16" s="407"/>
      <c r="D16" s="13">
        <v>0</v>
      </c>
      <c r="E16" s="164" t="s">
        <v>25</v>
      </c>
      <c r="F16" s="162">
        <f t="shared" si="3"/>
        <v>0.82</v>
      </c>
      <c r="G16" s="161">
        <v>26459</v>
      </c>
      <c r="H16" s="162">
        <v>0.27800000000000002</v>
      </c>
      <c r="I16" s="162">
        <f t="shared" si="4"/>
        <v>4.333E-2</v>
      </c>
      <c r="J16" s="161">
        <f t="shared" si="4"/>
        <v>7.3330000000000006E-2</v>
      </c>
      <c r="K16" s="190">
        <f t="shared" si="0"/>
        <v>0</v>
      </c>
      <c r="L16" s="163">
        <f t="shared" si="1"/>
        <v>0</v>
      </c>
      <c r="M16" s="395"/>
    </row>
    <row r="17" spans="2:15">
      <c r="B17" s="422"/>
      <c r="C17" s="408"/>
      <c r="D17" s="13">
        <v>0</v>
      </c>
      <c r="E17" s="164" t="s">
        <v>26</v>
      </c>
      <c r="F17" s="162">
        <f t="shared" si="3"/>
        <v>0.56200000000000006</v>
      </c>
      <c r="G17" s="161">
        <v>26459</v>
      </c>
      <c r="H17" s="162">
        <v>0.27800000000000002</v>
      </c>
      <c r="I17" s="162">
        <f t="shared" si="4"/>
        <v>4.7309999999999998E-2</v>
      </c>
      <c r="J17" s="161">
        <f t="shared" si="4"/>
        <v>6.2440000000000002E-2</v>
      </c>
      <c r="K17" s="190">
        <f t="shared" si="0"/>
        <v>0</v>
      </c>
      <c r="L17" s="163">
        <f t="shared" si="1"/>
        <v>0</v>
      </c>
      <c r="M17" s="396"/>
    </row>
    <row r="18" spans="2:15">
      <c r="B18" s="414" t="s">
        <v>30</v>
      </c>
      <c r="C18" s="406">
        <f>D18+D19+D20</f>
        <v>14</v>
      </c>
      <c r="D18" s="14">
        <v>13</v>
      </c>
      <c r="E18" s="164" t="s">
        <v>24</v>
      </c>
      <c r="F18" s="162">
        <f>F15</f>
        <v>0.72</v>
      </c>
      <c r="G18" s="161">
        <v>7529</v>
      </c>
      <c r="H18" s="162">
        <v>0.1</v>
      </c>
      <c r="I18" s="162">
        <f>I15</f>
        <v>4.48E-2</v>
      </c>
      <c r="J18" s="161">
        <f>J15</f>
        <v>6.8610000000000004E-2</v>
      </c>
      <c r="K18" s="190">
        <f t="shared" si="0"/>
        <v>30.944291189760005</v>
      </c>
      <c r="L18" s="163">
        <f t="shared" si="1"/>
        <v>21.661003832832002</v>
      </c>
      <c r="M18" s="415">
        <f>L18+L19+L20</f>
        <v>25.118927207289303</v>
      </c>
    </row>
    <row r="19" spans="2:15">
      <c r="B19" s="404"/>
      <c r="C19" s="407"/>
      <c r="D19" s="14">
        <v>0</v>
      </c>
      <c r="E19" s="164" t="s">
        <v>25</v>
      </c>
      <c r="F19" s="162">
        <f>F16</f>
        <v>0.82</v>
      </c>
      <c r="G19" s="161">
        <v>13016</v>
      </c>
      <c r="H19" s="162">
        <v>0.105</v>
      </c>
      <c r="I19" s="162">
        <f>I17</f>
        <v>4.7309999999999998E-2</v>
      </c>
      <c r="J19" s="161">
        <f>J16</f>
        <v>7.3330000000000006E-2</v>
      </c>
      <c r="K19" s="190">
        <f t="shared" si="0"/>
        <v>0</v>
      </c>
      <c r="L19" s="163">
        <f t="shared" si="1"/>
        <v>0</v>
      </c>
      <c r="M19" s="415"/>
    </row>
    <row r="20" spans="2:15">
      <c r="B20" s="405"/>
      <c r="C20" s="408"/>
      <c r="D20" s="14">
        <v>1</v>
      </c>
      <c r="E20" s="161" t="s">
        <v>26</v>
      </c>
      <c r="F20" s="162">
        <f>F17</f>
        <v>0.56200000000000006</v>
      </c>
      <c r="G20" s="161">
        <v>16663</v>
      </c>
      <c r="H20" s="162">
        <v>0.125</v>
      </c>
      <c r="I20" s="162">
        <f>I19</f>
        <v>4.7309999999999998E-2</v>
      </c>
      <c r="J20" s="161">
        <f>J17</f>
        <v>6.2440000000000002E-2</v>
      </c>
      <c r="K20" s="190">
        <f t="shared" si="0"/>
        <v>4.9398905349390017</v>
      </c>
      <c r="L20" s="163">
        <f t="shared" si="1"/>
        <v>3.4579233744573008</v>
      </c>
      <c r="M20" s="415"/>
    </row>
    <row r="21" spans="2:15">
      <c r="B21" s="414" t="s">
        <v>31</v>
      </c>
      <c r="C21" s="406">
        <f>D21+D22+D23</f>
        <v>121</v>
      </c>
      <c r="D21" s="14">
        <v>12</v>
      </c>
      <c r="E21" s="161" t="s">
        <v>24</v>
      </c>
      <c r="F21" s="162">
        <f t="shared" si="3"/>
        <v>0.72</v>
      </c>
      <c r="G21" s="161">
        <v>18541</v>
      </c>
      <c r="H21" s="162">
        <v>0.32100000000000001</v>
      </c>
      <c r="I21" s="162">
        <f t="shared" si="4"/>
        <v>4.48E-2</v>
      </c>
      <c r="J21" s="161">
        <f t="shared" si="4"/>
        <v>6.8610000000000004E-2</v>
      </c>
      <c r="K21" s="190">
        <f t="shared" si="0"/>
        <v>225.79760031068164</v>
      </c>
      <c r="L21" s="163">
        <f t="shared" si="1"/>
        <v>158.05832021747713</v>
      </c>
      <c r="M21" s="394">
        <f>L21+L22+L23</f>
        <v>1567.8622328952245</v>
      </c>
    </row>
    <row r="22" spans="2:15">
      <c r="B22" s="404"/>
      <c r="C22" s="407"/>
      <c r="D22" s="14">
        <v>104</v>
      </c>
      <c r="E22" s="164" t="s">
        <v>25</v>
      </c>
      <c r="F22" s="162">
        <f t="shared" si="3"/>
        <v>0.82</v>
      </c>
      <c r="G22" s="161">
        <v>18541</v>
      </c>
      <c r="H22" s="162">
        <v>0.248</v>
      </c>
      <c r="I22" s="162">
        <f t="shared" si="4"/>
        <v>4.7309999999999998E-2</v>
      </c>
      <c r="J22" s="161">
        <f t="shared" si="4"/>
        <v>7.3330000000000006E-2</v>
      </c>
      <c r="K22" s="190">
        <f t="shared" si="0"/>
        <v>1943.4287334127341</v>
      </c>
      <c r="L22" s="163">
        <f t="shared" si="1"/>
        <v>1360.4001133889137</v>
      </c>
      <c r="M22" s="395"/>
    </row>
    <row r="23" spans="2:15" ht="15.75" thickBot="1">
      <c r="B23" s="404"/>
      <c r="C23" s="407"/>
      <c r="D23" s="25">
        <v>5</v>
      </c>
      <c r="E23" s="165" t="s">
        <v>26</v>
      </c>
      <c r="F23" s="166">
        <f t="shared" si="3"/>
        <v>0.56200000000000006</v>
      </c>
      <c r="G23" s="167">
        <v>18541</v>
      </c>
      <c r="H23" s="166">
        <v>0.32100000000000001</v>
      </c>
      <c r="I23" s="166">
        <f t="shared" si="4"/>
        <v>4.7309999999999998E-2</v>
      </c>
      <c r="J23" s="167">
        <f t="shared" si="4"/>
        <v>6.2440000000000002E-2</v>
      </c>
      <c r="K23" s="192">
        <f>L23/0.7</f>
        <v>70.576856126905327</v>
      </c>
      <c r="L23" s="168">
        <f t="shared" si="1"/>
        <v>49.403799288833724</v>
      </c>
      <c r="M23" s="402"/>
    </row>
    <row r="24" spans="2:15" ht="47.25">
      <c r="B24" s="169"/>
      <c r="C24" s="409" t="s">
        <v>21</v>
      </c>
      <c r="D24" s="410"/>
      <c r="E24" s="156" t="s">
        <v>22</v>
      </c>
      <c r="F24" s="170" t="s">
        <v>86</v>
      </c>
      <c r="G24" s="156" t="s">
        <v>84</v>
      </c>
      <c r="H24" s="156" t="s">
        <v>87</v>
      </c>
      <c r="I24" s="157" t="s">
        <v>23</v>
      </c>
      <c r="J24" s="158" t="s">
        <v>83</v>
      </c>
      <c r="K24" s="158" t="str">
        <f>K5</f>
        <v>Zużycie energii [MWh]</v>
      </c>
      <c r="L24" s="159" t="s">
        <v>32</v>
      </c>
      <c r="M24" s="171" t="s">
        <v>13</v>
      </c>
    </row>
    <row r="25" spans="2:15">
      <c r="B25" s="403" t="s">
        <v>19</v>
      </c>
      <c r="C25" s="406">
        <f>D25+D26+D27</f>
        <v>587</v>
      </c>
      <c r="D25" s="14">
        <v>27</v>
      </c>
      <c r="E25" s="172" t="s">
        <v>24</v>
      </c>
      <c r="F25" s="173">
        <f>F21</f>
        <v>0.72</v>
      </c>
      <c r="G25" s="172">
        <v>150</v>
      </c>
      <c r="H25" s="174">
        <v>17</v>
      </c>
      <c r="I25" s="173">
        <f t="shared" ref="I25:J27" si="5">I21</f>
        <v>4.48E-2</v>
      </c>
      <c r="J25" s="172">
        <f t="shared" si="5"/>
        <v>6.8610000000000004E-2</v>
      </c>
      <c r="K25" s="191">
        <f>L25/0.7</f>
        <v>217.67263488000003</v>
      </c>
      <c r="L25" s="175">
        <f>(D25*H25*G25*F25*I25*J25)</f>
        <v>152.37084441600001</v>
      </c>
      <c r="M25" s="399">
        <f>L25+L26+L27</f>
        <v>3736.7919887760004</v>
      </c>
    </row>
    <row r="26" spans="2:15">
      <c r="B26" s="404"/>
      <c r="C26" s="407"/>
      <c r="D26" s="13">
        <v>560</v>
      </c>
      <c r="E26" s="176" t="s">
        <v>25</v>
      </c>
      <c r="F26" s="173">
        <f>F22</f>
        <v>0.82</v>
      </c>
      <c r="G26" s="172">
        <v>150</v>
      </c>
      <c r="H26" s="174">
        <v>15</v>
      </c>
      <c r="I26" s="173">
        <f t="shared" si="5"/>
        <v>4.7309999999999998E-2</v>
      </c>
      <c r="J26" s="172">
        <f t="shared" si="5"/>
        <v>7.3330000000000006E-2</v>
      </c>
      <c r="K26" s="191">
        <f>L26/0.7</f>
        <v>5120.6016348000003</v>
      </c>
      <c r="L26" s="175">
        <f>(D26*H26*G26*F26*I26*J26)</f>
        <v>3584.4211443600002</v>
      </c>
      <c r="M26" s="400"/>
    </row>
    <row r="27" spans="2:15">
      <c r="B27" s="405"/>
      <c r="C27" s="408"/>
      <c r="D27" s="13">
        <v>0</v>
      </c>
      <c r="E27" s="176" t="s">
        <v>26</v>
      </c>
      <c r="F27" s="173">
        <f>F23</f>
        <v>0.56200000000000006</v>
      </c>
      <c r="G27" s="172">
        <v>150</v>
      </c>
      <c r="H27" s="174">
        <v>17</v>
      </c>
      <c r="I27" s="173">
        <f t="shared" si="5"/>
        <v>4.7309999999999998E-2</v>
      </c>
      <c r="J27" s="172">
        <f t="shared" si="5"/>
        <v>6.2440000000000002E-2</v>
      </c>
      <c r="K27" s="191">
        <f>L27/0.7</f>
        <v>0</v>
      </c>
      <c r="L27" s="175">
        <f>(D27*H27*G27*F27*I27*J27)</f>
        <v>0</v>
      </c>
      <c r="M27" s="401"/>
    </row>
    <row r="28" spans="2:15">
      <c r="B28" s="411" t="s">
        <v>9</v>
      </c>
      <c r="C28" s="406">
        <f>SUM(C6:C27)</f>
        <v>4735</v>
      </c>
      <c r="D28" s="13">
        <f>SUM(D6,D9,D12,D15,D18,D21,D25)</f>
        <v>2432</v>
      </c>
      <c r="E28" s="172" t="s">
        <v>24</v>
      </c>
      <c r="F28" s="177"/>
      <c r="G28" s="177"/>
      <c r="H28" s="177"/>
      <c r="I28" s="178"/>
      <c r="J28" s="177"/>
      <c r="K28" s="191">
        <f>K6+K9+K12+K15+K18+K21+K25</f>
        <v>8946.4198776657431</v>
      </c>
      <c r="L28" s="175">
        <f>L6+L9+L12+L15+L21+L25+L18</f>
        <v>6262.4939143660195</v>
      </c>
      <c r="M28" s="397">
        <f>SUM(L28:L30)</f>
        <v>17053.841815728101</v>
      </c>
    </row>
    <row r="29" spans="2:15">
      <c r="B29" s="411"/>
      <c r="C29" s="407"/>
      <c r="D29" s="13">
        <f>SUM(D7,D10,D13,D16,D19,D22,D26)</f>
        <v>1631</v>
      </c>
      <c r="E29" s="176" t="s">
        <v>25</v>
      </c>
      <c r="F29" s="177"/>
      <c r="G29" s="177"/>
      <c r="H29" s="177"/>
      <c r="I29" s="178"/>
      <c r="J29" s="177"/>
      <c r="K29" s="191">
        <f>K7+K10+K13+K16+K19+K22+K26</f>
        <v>11841.790641030655</v>
      </c>
      <c r="L29" s="175">
        <f>L7+L10+L13+L16+L22+L26+L19</f>
        <v>8289.253448721458</v>
      </c>
      <c r="M29" s="397"/>
      <c r="O29" s="183"/>
    </row>
    <row r="30" spans="2:15" ht="15.75" thickBot="1">
      <c r="B30" s="412"/>
      <c r="C30" s="413"/>
      <c r="D30" s="26">
        <f>SUM(D8,D11,D14,D17,,D20,D23,D27)</f>
        <v>672</v>
      </c>
      <c r="E30" s="179" t="s">
        <v>26</v>
      </c>
      <c r="F30" s="180"/>
      <c r="G30" s="180"/>
      <c r="H30" s="180"/>
      <c r="I30" s="181"/>
      <c r="J30" s="180"/>
      <c r="K30" s="193">
        <f>K8+K11+K14+K17+K20+K23+K27</f>
        <v>3574.4206466294622</v>
      </c>
      <c r="L30" s="182">
        <f>SUM(L8,L11,L14,L17,L20,L23,L27)</f>
        <v>2502.0944526406233</v>
      </c>
      <c r="M30" s="398"/>
      <c r="O30" s="183"/>
    </row>
  </sheetData>
  <mergeCells count="28">
    <mergeCell ref="J3:M3"/>
    <mergeCell ref="B4:F4"/>
    <mergeCell ref="C5:D5"/>
    <mergeCell ref="B6:B8"/>
    <mergeCell ref="C6:C8"/>
    <mergeCell ref="M6:M8"/>
    <mergeCell ref="B9:B11"/>
    <mergeCell ref="C9:C11"/>
    <mergeCell ref="C12:C14"/>
    <mergeCell ref="B15:B17"/>
    <mergeCell ref="C15:C17"/>
    <mergeCell ref="B12:B14"/>
    <mergeCell ref="B21:B23"/>
    <mergeCell ref="C21:C23"/>
    <mergeCell ref="B18:B20"/>
    <mergeCell ref="C18:C20"/>
    <mergeCell ref="M18:M20"/>
    <mergeCell ref="B25:B27"/>
    <mergeCell ref="C25:C27"/>
    <mergeCell ref="C24:D24"/>
    <mergeCell ref="B28:B30"/>
    <mergeCell ref="C28:C30"/>
    <mergeCell ref="M9:M11"/>
    <mergeCell ref="M28:M30"/>
    <mergeCell ref="M12:M14"/>
    <mergeCell ref="M15:M17"/>
    <mergeCell ref="M25:M27"/>
    <mergeCell ref="M21:M23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9"/>
  <sheetViews>
    <sheetView view="pageBreakPreview" zoomScale="80" zoomScaleNormal="100" zoomScaleSheetLayoutView="80" workbookViewId="0">
      <selection activeCell="J39" sqref="J39"/>
    </sheetView>
  </sheetViews>
  <sheetFormatPr defaultColWidth="9" defaultRowHeight="15"/>
  <cols>
    <col min="1" max="1" width="2.5" style="2" customWidth="1"/>
    <col min="2" max="2" width="9" style="2"/>
    <col min="3" max="3" width="11.875" style="2" customWidth="1"/>
    <col min="4" max="4" width="13.5" style="2" bestFit="1" customWidth="1"/>
    <col min="5" max="5" width="15.625" style="2" customWidth="1"/>
    <col min="6" max="6" width="13.5" style="2" bestFit="1" customWidth="1"/>
    <col min="7" max="7" width="2.5" style="2" customWidth="1"/>
    <col min="8" max="8" width="9.125" style="2" bestFit="1" customWidth="1"/>
    <col min="9" max="9" width="12.625" style="2" customWidth="1"/>
    <col min="10" max="10" width="13.625" style="2" customWidth="1"/>
    <col min="11" max="11" width="22.125" style="2" customWidth="1"/>
    <col min="12" max="12" width="12.375" style="2" customWidth="1"/>
    <col min="13" max="13" width="9" style="2" customWidth="1"/>
    <col min="14" max="14" width="11.625" style="2" customWidth="1"/>
    <col min="15" max="15" width="9" style="2" customWidth="1"/>
    <col min="16" max="18" width="11.625" style="2" customWidth="1"/>
    <col min="19" max="19" width="9" style="2" customWidth="1"/>
    <col min="20" max="16384" width="9" style="2"/>
  </cols>
  <sheetData>
    <row r="1" spans="2:12" s="4" customFormat="1" ht="15" customHeight="1" thickBot="1"/>
    <row r="2" spans="2:12" s="4" customFormat="1" ht="19.5" thickBot="1">
      <c r="B2" s="152" t="s">
        <v>49</v>
      </c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2:12" s="4" customFormat="1" ht="18.75"/>
    <row r="4" spans="2:12" s="4" customFormat="1" ht="15" customHeight="1"/>
    <row r="39" ht="11.25" customHeight="1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39" max="11" man="1"/>
    <brk id="74" max="1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AP518"/>
  <sheetViews>
    <sheetView view="pageBreakPreview" topLeftCell="W1" zoomScale="72" zoomScaleNormal="30" zoomScaleSheetLayoutView="72" workbookViewId="0">
      <selection activeCell="AC36" sqref="AC36:AC500"/>
    </sheetView>
  </sheetViews>
  <sheetFormatPr defaultColWidth="9" defaultRowHeight="15"/>
  <cols>
    <col min="1" max="1" width="9" style="201"/>
    <col min="2" max="2" width="15.375" style="204" customWidth="1"/>
    <col min="3" max="3" width="0.125" style="204" customWidth="1"/>
    <col min="4" max="4" width="11.125" style="203" bestFit="1" customWidth="1"/>
    <col min="5" max="5" width="19" style="203" bestFit="1" customWidth="1"/>
    <col min="6" max="6" width="19.375" style="203" customWidth="1"/>
    <col min="7" max="7" width="23.5" style="203" bestFit="1" customWidth="1"/>
    <col min="8" max="8" width="28.5" style="204" customWidth="1"/>
    <col min="9" max="9" width="16.125" style="204" customWidth="1"/>
    <col min="10" max="10" width="16.375" style="204" customWidth="1"/>
    <col min="11" max="11" width="16.125" style="204" customWidth="1"/>
    <col min="12" max="12" width="25.875" style="203" customWidth="1"/>
    <col min="13" max="13" width="26.625" style="203" customWidth="1"/>
    <col min="14" max="14" width="12.625" style="205" bestFit="1" customWidth="1"/>
    <col min="15" max="15" width="13.5" style="205" customWidth="1"/>
    <col min="16" max="16" width="13" style="205" bestFit="1" customWidth="1"/>
    <col min="17" max="17" width="9.625" style="205" bestFit="1" customWidth="1"/>
    <col min="18" max="18" width="10.375" style="201" bestFit="1" customWidth="1"/>
    <col min="19" max="19" width="9.875" style="201" bestFit="1" customWidth="1"/>
    <col min="20" max="20" width="10.375" style="201" bestFit="1" customWidth="1"/>
    <col min="21" max="21" width="17.625" style="201" bestFit="1" customWidth="1"/>
    <col min="22" max="22" width="18" style="203" customWidth="1"/>
    <col min="23" max="23" width="20.125" style="203" customWidth="1"/>
    <col min="24" max="24" width="45.625" style="204" bestFit="1" customWidth="1"/>
    <col min="25" max="25" width="21.875" style="203" bestFit="1" customWidth="1"/>
    <col min="26" max="26" width="27.625" style="203" customWidth="1"/>
    <col min="27" max="27" width="15.375" style="203" bestFit="1" customWidth="1"/>
    <col min="28" max="28" width="20.375" style="203" bestFit="1" customWidth="1"/>
    <col min="29" max="29" width="19.125" style="203" bestFit="1" customWidth="1"/>
    <col min="30" max="30" width="11.125" style="203" bestFit="1" customWidth="1"/>
    <col min="31" max="31" width="17.375" style="203" bestFit="1" customWidth="1"/>
    <col min="32" max="32" width="9" style="203"/>
    <col min="33" max="34" width="19.125" style="203" bestFit="1" customWidth="1"/>
    <col min="35" max="35" width="14.5" style="203" bestFit="1" customWidth="1"/>
    <col min="36" max="36" width="17.125" style="203" bestFit="1" customWidth="1"/>
    <col min="37" max="37" width="9.375" style="203" bestFit="1" customWidth="1"/>
    <col min="38" max="38" width="13.625" style="203" customWidth="1"/>
    <col min="39" max="39" width="26" style="203" bestFit="1" customWidth="1"/>
    <col min="40" max="40" width="16" style="203" customWidth="1"/>
    <col min="41" max="41" width="29.625" style="201" customWidth="1"/>
    <col min="42" max="16384" width="9" style="201"/>
  </cols>
  <sheetData>
    <row r="1" spans="1:42">
      <c r="A1" s="427" t="s">
        <v>131</v>
      </c>
      <c r="B1" s="432" t="s">
        <v>132</v>
      </c>
      <c r="C1" s="435" t="s">
        <v>133</v>
      </c>
      <c r="D1" s="438" t="s">
        <v>134</v>
      </c>
      <c r="E1" s="427" t="s">
        <v>135</v>
      </c>
      <c r="F1" s="427" t="s">
        <v>136</v>
      </c>
      <c r="G1" s="427" t="s">
        <v>137</v>
      </c>
      <c r="H1" s="432" t="s">
        <v>138</v>
      </c>
      <c r="I1" s="432" t="s">
        <v>139</v>
      </c>
      <c r="J1" s="441" t="s">
        <v>140</v>
      </c>
      <c r="K1" s="442"/>
      <c r="L1" s="427" t="s">
        <v>141</v>
      </c>
      <c r="M1" s="427" t="s">
        <v>142</v>
      </c>
      <c r="N1" s="443" t="s">
        <v>143</v>
      </c>
      <c r="O1" s="441" t="s">
        <v>144</v>
      </c>
      <c r="P1" s="442"/>
      <c r="Q1" s="442"/>
      <c r="R1" s="442"/>
      <c r="S1" s="442"/>
      <c r="T1" s="446"/>
      <c r="U1" s="427" t="s">
        <v>145</v>
      </c>
      <c r="V1" s="427" t="s">
        <v>146</v>
      </c>
      <c r="W1" s="438" t="s">
        <v>147</v>
      </c>
      <c r="X1" s="432" t="s">
        <v>148</v>
      </c>
      <c r="Y1" s="427" t="s">
        <v>149</v>
      </c>
      <c r="Z1" s="427" t="s">
        <v>150</v>
      </c>
      <c r="AA1" s="427" t="s">
        <v>151</v>
      </c>
      <c r="AB1" s="441" t="s">
        <v>152</v>
      </c>
      <c r="AC1" s="442"/>
      <c r="AD1" s="442"/>
      <c r="AE1" s="442"/>
      <c r="AF1" s="446"/>
      <c r="AG1" s="427" t="s">
        <v>153</v>
      </c>
      <c r="AH1" s="441" t="s">
        <v>154</v>
      </c>
      <c r="AI1" s="442"/>
      <c r="AJ1" s="442"/>
      <c r="AK1" s="442"/>
      <c r="AL1" s="446"/>
      <c r="AM1" s="427" t="s">
        <v>155</v>
      </c>
      <c r="AN1" s="200" t="s">
        <v>156</v>
      </c>
      <c r="AO1" s="438" t="s">
        <v>157</v>
      </c>
    </row>
    <row r="2" spans="1:42">
      <c r="A2" s="430"/>
      <c r="B2" s="433"/>
      <c r="C2" s="436"/>
      <c r="D2" s="439"/>
      <c r="E2" s="428"/>
      <c r="F2" s="428"/>
      <c r="G2" s="428"/>
      <c r="H2" s="433"/>
      <c r="I2" s="433"/>
      <c r="J2" s="200" t="s">
        <v>158</v>
      </c>
      <c r="K2" s="200" t="s">
        <v>159</v>
      </c>
      <c r="L2" s="428"/>
      <c r="M2" s="428"/>
      <c r="N2" s="444"/>
      <c r="O2" s="438" t="s">
        <v>160</v>
      </c>
      <c r="P2" s="438" t="s">
        <v>161</v>
      </c>
      <c r="Q2" s="438" t="s">
        <v>162</v>
      </c>
      <c r="R2" s="438" t="s">
        <v>163</v>
      </c>
      <c r="S2" s="438" t="s">
        <v>164</v>
      </c>
      <c r="T2" s="438" t="s">
        <v>165</v>
      </c>
      <c r="U2" s="428"/>
      <c r="V2" s="428"/>
      <c r="W2" s="439"/>
      <c r="X2" s="433"/>
      <c r="Y2" s="428"/>
      <c r="Z2" s="428"/>
      <c r="AA2" s="428"/>
      <c r="AB2" s="427" t="s">
        <v>166</v>
      </c>
      <c r="AC2" s="427" t="s">
        <v>167</v>
      </c>
      <c r="AD2" s="427" t="s">
        <v>168</v>
      </c>
      <c r="AE2" s="427" t="s">
        <v>169</v>
      </c>
      <c r="AF2" s="427" t="s">
        <v>170</v>
      </c>
      <c r="AG2" s="428"/>
      <c r="AH2" s="427" t="s">
        <v>171</v>
      </c>
      <c r="AI2" s="427" t="s">
        <v>172</v>
      </c>
      <c r="AJ2" s="427" t="s">
        <v>173</v>
      </c>
      <c r="AK2" s="427" t="s">
        <v>174</v>
      </c>
      <c r="AL2" s="427" t="s">
        <v>170</v>
      </c>
      <c r="AM2" s="428"/>
      <c r="AN2" s="427" t="s">
        <v>175</v>
      </c>
      <c r="AO2" s="439"/>
    </row>
    <row r="3" spans="1:42" ht="21.75" hidden="1" customHeight="1">
      <c r="A3" s="431"/>
      <c r="B3" s="434"/>
      <c r="C3" s="437"/>
      <c r="D3" s="440"/>
      <c r="E3" s="429"/>
      <c r="F3" s="429"/>
      <c r="G3" s="429"/>
      <c r="H3" s="434"/>
      <c r="I3" s="434"/>
      <c r="J3" s="200" t="s">
        <v>176</v>
      </c>
      <c r="K3" s="200" t="s">
        <v>176</v>
      </c>
      <c r="L3" s="429"/>
      <c r="M3" s="429"/>
      <c r="N3" s="445"/>
      <c r="O3" s="440"/>
      <c r="P3" s="440"/>
      <c r="Q3" s="440"/>
      <c r="R3" s="440"/>
      <c r="S3" s="440"/>
      <c r="T3" s="440"/>
      <c r="U3" s="429"/>
      <c r="V3" s="429"/>
      <c r="W3" s="440"/>
      <c r="X3" s="434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  <c r="AK3" s="429"/>
      <c r="AL3" s="429"/>
      <c r="AM3" s="429"/>
      <c r="AN3" s="429"/>
      <c r="AO3" s="440"/>
      <c r="AP3" s="202"/>
    </row>
    <row r="4" spans="1:42" hidden="1">
      <c r="A4" s="203" t="s">
        <v>177</v>
      </c>
      <c r="B4" s="204" t="s">
        <v>178</v>
      </c>
      <c r="D4" s="203">
        <v>2</v>
      </c>
      <c r="E4" s="203" t="s">
        <v>179</v>
      </c>
      <c r="F4" s="203">
        <v>1961</v>
      </c>
      <c r="G4" s="203">
        <v>90</v>
      </c>
      <c r="H4" s="204" t="s">
        <v>180</v>
      </c>
      <c r="I4" s="204" t="s">
        <v>181</v>
      </c>
      <c r="J4" s="204" t="s">
        <v>113</v>
      </c>
      <c r="K4" s="204" t="s">
        <v>113</v>
      </c>
      <c r="L4" s="203" t="s">
        <v>182</v>
      </c>
      <c r="N4" s="205">
        <v>11</v>
      </c>
      <c r="O4" s="205">
        <v>3</v>
      </c>
      <c r="P4" s="205">
        <v>3</v>
      </c>
      <c r="V4" s="203">
        <v>1200</v>
      </c>
      <c r="W4" s="203">
        <v>15</v>
      </c>
      <c r="X4" s="204" t="s">
        <v>183</v>
      </c>
      <c r="AO4" s="201" t="s">
        <v>113</v>
      </c>
    </row>
    <row r="5" spans="1:42" hidden="1">
      <c r="A5" s="203" t="s">
        <v>184</v>
      </c>
      <c r="B5" s="204" t="s">
        <v>178</v>
      </c>
      <c r="D5" s="203">
        <v>3</v>
      </c>
      <c r="E5" s="203" t="s">
        <v>179</v>
      </c>
      <c r="F5" s="203">
        <v>1950</v>
      </c>
      <c r="G5" s="203">
        <v>70</v>
      </c>
      <c r="H5" s="204" t="s">
        <v>185</v>
      </c>
      <c r="I5" s="204" t="s">
        <v>181</v>
      </c>
      <c r="J5" s="204" t="s">
        <v>113</v>
      </c>
      <c r="K5" s="204" t="s">
        <v>113</v>
      </c>
      <c r="L5" s="203" t="s">
        <v>182</v>
      </c>
      <c r="N5" s="205">
        <v>16</v>
      </c>
      <c r="T5" s="201" t="s">
        <v>186</v>
      </c>
      <c r="U5" s="201" t="s">
        <v>187</v>
      </c>
      <c r="V5" s="203">
        <v>1200</v>
      </c>
      <c r="W5" s="203">
        <v>12</v>
      </c>
      <c r="X5" s="204" t="s">
        <v>183</v>
      </c>
      <c r="AB5" s="203" t="s">
        <v>95</v>
      </c>
      <c r="AO5" s="201" t="s">
        <v>95</v>
      </c>
    </row>
    <row r="6" spans="1:42" hidden="1">
      <c r="A6" s="203" t="s">
        <v>188</v>
      </c>
      <c r="B6" s="204" t="s">
        <v>178</v>
      </c>
      <c r="D6" s="203" t="s">
        <v>189</v>
      </c>
      <c r="E6" s="203" t="s">
        <v>179</v>
      </c>
      <c r="F6" s="203">
        <v>1996</v>
      </c>
      <c r="G6" s="203">
        <v>200</v>
      </c>
      <c r="H6" s="204" t="s">
        <v>190</v>
      </c>
      <c r="I6" s="204" t="s">
        <v>181</v>
      </c>
      <c r="J6" s="204" t="s">
        <v>113</v>
      </c>
      <c r="K6" s="204" t="s">
        <v>113</v>
      </c>
      <c r="L6" s="203" t="s">
        <v>182</v>
      </c>
      <c r="N6" s="205">
        <v>26</v>
      </c>
      <c r="O6" s="205">
        <v>8</v>
      </c>
      <c r="P6" s="205">
        <v>6</v>
      </c>
      <c r="V6" s="203">
        <v>1600</v>
      </c>
      <c r="W6" s="203">
        <v>12</v>
      </c>
      <c r="X6" s="204" t="s">
        <v>183</v>
      </c>
      <c r="AI6" s="203" t="s">
        <v>95</v>
      </c>
      <c r="AJ6" s="203" t="s">
        <v>95</v>
      </c>
      <c r="AO6" s="201" t="s">
        <v>113</v>
      </c>
    </row>
    <row r="7" spans="1:42" hidden="1">
      <c r="A7" s="203" t="s">
        <v>191</v>
      </c>
      <c r="B7" s="204" t="s">
        <v>178</v>
      </c>
      <c r="D7" s="203" t="s">
        <v>189</v>
      </c>
      <c r="E7" s="203" t="s">
        <v>179</v>
      </c>
      <c r="F7" s="203">
        <v>1973</v>
      </c>
      <c r="G7" s="203">
        <v>60</v>
      </c>
      <c r="H7" s="204" t="s">
        <v>192</v>
      </c>
      <c r="I7" s="204" t="s">
        <v>181</v>
      </c>
      <c r="J7" s="204" t="s">
        <v>113</v>
      </c>
      <c r="K7" s="204" t="s">
        <v>113</v>
      </c>
      <c r="L7" s="203" t="s">
        <v>182</v>
      </c>
      <c r="N7" s="205">
        <v>8</v>
      </c>
      <c r="O7" s="205">
        <v>3.5</v>
      </c>
      <c r="P7" s="205">
        <v>6</v>
      </c>
      <c r="V7" s="203">
        <v>800</v>
      </c>
      <c r="W7" s="203">
        <v>12</v>
      </c>
      <c r="X7" s="204" t="s">
        <v>183</v>
      </c>
      <c r="AO7" s="201" t="s">
        <v>113</v>
      </c>
    </row>
    <row r="8" spans="1:42" hidden="1">
      <c r="A8" s="203" t="s">
        <v>193</v>
      </c>
      <c r="B8" s="204" t="s">
        <v>178</v>
      </c>
      <c r="D8" s="203">
        <v>9</v>
      </c>
      <c r="E8" s="203" t="s">
        <v>179</v>
      </c>
      <c r="F8" s="203">
        <v>1942</v>
      </c>
      <c r="G8" s="203">
        <v>65</v>
      </c>
      <c r="H8" s="204" t="s">
        <v>194</v>
      </c>
      <c r="I8" s="204" t="s">
        <v>195</v>
      </c>
      <c r="J8" s="204" t="s">
        <v>113</v>
      </c>
      <c r="K8" s="204" t="s">
        <v>113</v>
      </c>
      <c r="L8" s="203" t="s">
        <v>196</v>
      </c>
      <c r="M8" s="203" t="s">
        <v>197</v>
      </c>
      <c r="O8" s="205">
        <v>0.5</v>
      </c>
      <c r="P8" s="205">
        <v>10</v>
      </c>
      <c r="V8" s="203">
        <v>500</v>
      </c>
      <c r="W8" s="203">
        <v>0</v>
      </c>
      <c r="X8" s="204" t="s">
        <v>198</v>
      </c>
      <c r="Y8" s="203" t="s">
        <v>199</v>
      </c>
      <c r="AO8" s="201" t="s">
        <v>113</v>
      </c>
    </row>
    <row r="9" spans="1:42" hidden="1">
      <c r="A9" s="203" t="s">
        <v>200</v>
      </c>
      <c r="B9" s="204" t="s">
        <v>178</v>
      </c>
      <c r="D9" s="203">
        <v>11</v>
      </c>
      <c r="E9" s="203" t="s">
        <v>179</v>
      </c>
      <c r="F9" s="203">
        <v>1948</v>
      </c>
      <c r="G9" s="203">
        <v>160</v>
      </c>
      <c r="H9" s="204" t="s">
        <v>180</v>
      </c>
      <c r="I9" s="204" t="s">
        <v>181</v>
      </c>
      <c r="J9" s="204" t="s">
        <v>201</v>
      </c>
      <c r="K9" s="204" t="s">
        <v>201</v>
      </c>
      <c r="L9" s="203" t="s">
        <v>182</v>
      </c>
      <c r="N9" s="205">
        <v>26</v>
      </c>
      <c r="T9" s="201" t="s">
        <v>202</v>
      </c>
      <c r="U9" s="201" t="s">
        <v>187</v>
      </c>
      <c r="V9" s="203">
        <v>3000</v>
      </c>
      <c r="W9" s="203">
        <v>12</v>
      </c>
      <c r="X9" s="204" t="s">
        <v>183</v>
      </c>
      <c r="AB9" s="203" t="s">
        <v>95</v>
      </c>
      <c r="AO9" s="201" t="s">
        <v>113</v>
      </c>
    </row>
    <row r="10" spans="1:42" hidden="1">
      <c r="A10" s="203" t="s">
        <v>203</v>
      </c>
      <c r="B10" s="204" t="s">
        <v>178</v>
      </c>
      <c r="D10" s="203">
        <v>12</v>
      </c>
      <c r="E10" s="203" t="s">
        <v>179</v>
      </c>
      <c r="F10" s="203">
        <v>1948</v>
      </c>
      <c r="G10" s="203">
        <v>145</v>
      </c>
      <c r="H10" s="204" t="s">
        <v>204</v>
      </c>
      <c r="I10" s="204" t="s">
        <v>181</v>
      </c>
      <c r="J10" s="204" t="s">
        <v>113</v>
      </c>
      <c r="K10" s="204" t="s">
        <v>113</v>
      </c>
      <c r="L10" s="203" t="s">
        <v>182</v>
      </c>
      <c r="N10" s="205">
        <v>24</v>
      </c>
      <c r="T10" s="201" t="s">
        <v>205</v>
      </c>
      <c r="U10" s="201" t="s">
        <v>187</v>
      </c>
      <c r="V10" s="203">
        <v>2000</v>
      </c>
      <c r="W10" s="203">
        <v>12</v>
      </c>
      <c r="X10" s="204" t="s">
        <v>183</v>
      </c>
      <c r="AI10" s="203" t="s">
        <v>95</v>
      </c>
      <c r="AO10" s="201" t="s">
        <v>113</v>
      </c>
    </row>
    <row r="11" spans="1:42" hidden="1">
      <c r="A11" s="203" t="s">
        <v>206</v>
      </c>
      <c r="B11" s="204" t="s">
        <v>178</v>
      </c>
      <c r="D11" s="203">
        <v>16</v>
      </c>
      <c r="E11" s="203" t="s">
        <v>179</v>
      </c>
      <c r="F11" s="203">
        <v>1951</v>
      </c>
      <c r="G11" s="203">
        <v>120</v>
      </c>
      <c r="H11" s="204" t="s">
        <v>207</v>
      </c>
      <c r="I11" s="204" t="s">
        <v>181</v>
      </c>
      <c r="J11" s="204" t="s">
        <v>201</v>
      </c>
      <c r="K11" s="204" t="s">
        <v>201</v>
      </c>
      <c r="L11" s="203" t="s">
        <v>182</v>
      </c>
      <c r="N11" s="205">
        <v>16</v>
      </c>
      <c r="T11" s="201" t="s">
        <v>208</v>
      </c>
      <c r="U11" s="201" t="s">
        <v>187</v>
      </c>
      <c r="V11" s="203">
        <v>1800</v>
      </c>
      <c r="W11" s="203">
        <v>24</v>
      </c>
      <c r="X11" s="204" t="s">
        <v>183</v>
      </c>
      <c r="AO11" s="201" t="s">
        <v>113</v>
      </c>
    </row>
    <row r="12" spans="1:42" hidden="1">
      <c r="A12" s="203" t="s">
        <v>209</v>
      </c>
      <c r="B12" s="204" t="s">
        <v>178</v>
      </c>
      <c r="D12" s="203">
        <v>18</v>
      </c>
      <c r="E12" s="203" t="s">
        <v>179</v>
      </c>
      <c r="F12" s="203">
        <v>1951</v>
      </c>
      <c r="G12" s="203">
        <v>100</v>
      </c>
      <c r="H12" s="204" t="s">
        <v>210</v>
      </c>
      <c r="I12" s="204" t="s">
        <v>181</v>
      </c>
      <c r="J12" s="204" t="s">
        <v>201</v>
      </c>
      <c r="K12" s="204" t="s">
        <v>201</v>
      </c>
      <c r="L12" s="203" t="s">
        <v>182</v>
      </c>
      <c r="N12" s="205">
        <v>12</v>
      </c>
      <c r="T12" s="201" t="s">
        <v>186</v>
      </c>
      <c r="U12" s="201" t="s">
        <v>187</v>
      </c>
      <c r="V12" s="203">
        <v>3000</v>
      </c>
      <c r="W12" s="203">
        <v>17</v>
      </c>
      <c r="X12" s="204" t="s">
        <v>183</v>
      </c>
      <c r="AO12" s="201" t="s">
        <v>113</v>
      </c>
    </row>
    <row r="13" spans="1:42" hidden="1">
      <c r="A13" s="203" t="s">
        <v>211</v>
      </c>
      <c r="B13" s="204" t="s">
        <v>178</v>
      </c>
      <c r="D13" s="206" t="s">
        <v>212</v>
      </c>
      <c r="E13" s="203" t="s">
        <v>179</v>
      </c>
      <c r="F13" s="203">
        <v>1941</v>
      </c>
      <c r="G13" s="203">
        <v>60</v>
      </c>
      <c r="H13" s="204" t="s">
        <v>213</v>
      </c>
      <c r="I13" s="204" t="s">
        <v>214</v>
      </c>
      <c r="J13" s="204" t="s">
        <v>113</v>
      </c>
      <c r="K13" s="204" t="s">
        <v>113</v>
      </c>
      <c r="L13" s="203" t="s">
        <v>196</v>
      </c>
      <c r="M13" s="203" t="s">
        <v>197</v>
      </c>
      <c r="O13" s="205">
        <v>0.3</v>
      </c>
      <c r="P13" s="205">
        <v>12</v>
      </c>
      <c r="V13" s="203">
        <v>600</v>
      </c>
      <c r="W13" s="203">
        <v>0</v>
      </c>
      <c r="X13" s="204" t="s">
        <v>198</v>
      </c>
      <c r="Y13" s="203" t="s">
        <v>199</v>
      </c>
      <c r="AO13" s="201" t="s">
        <v>113</v>
      </c>
    </row>
    <row r="14" spans="1:42" hidden="1">
      <c r="A14" s="203" t="s">
        <v>215</v>
      </c>
      <c r="B14" s="204" t="s">
        <v>178</v>
      </c>
      <c r="D14" s="206" t="s">
        <v>216</v>
      </c>
      <c r="E14" s="203" t="s">
        <v>179</v>
      </c>
      <c r="F14" s="203">
        <v>1990</v>
      </c>
      <c r="G14" s="203">
        <v>200</v>
      </c>
      <c r="H14" s="204" t="s">
        <v>217</v>
      </c>
      <c r="I14" s="204" t="s">
        <v>181</v>
      </c>
      <c r="J14" s="204" t="s">
        <v>113</v>
      </c>
      <c r="K14" s="204" t="s">
        <v>113</v>
      </c>
      <c r="L14" s="203" t="s">
        <v>182</v>
      </c>
      <c r="N14" s="205">
        <v>24</v>
      </c>
      <c r="T14" s="201" t="s">
        <v>202</v>
      </c>
      <c r="U14" s="201" t="s">
        <v>187</v>
      </c>
      <c r="V14" s="203">
        <v>1800</v>
      </c>
      <c r="W14" s="203">
        <v>17</v>
      </c>
      <c r="X14" s="204" t="s">
        <v>183</v>
      </c>
      <c r="AI14" s="203" t="s">
        <v>95</v>
      </c>
      <c r="AO14" s="201" t="s">
        <v>113</v>
      </c>
    </row>
    <row r="15" spans="1:42" hidden="1">
      <c r="A15" s="203" t="s">
        <v>218</v>
      </c>
      <c r="B15" s="204" t="s">
        <v>178</v>
      </c>
      <c r="D15" s="206" t="s">
        <v>219</v>
      </c>
      <c r="E15" s="203" t="s">
        <v>179</v>
      </c>
      <c r="F15" s="203">
        <v>1949</v>
      </c>
      <c r="G15" s="203">
        <v>120</v>
      </c>
      <c r="H15" s="204" t="s">
        <v>220</v>
      </c>
      <c r="I15" s="204" t="s">
        <v>181</v>
      </c>
      <c r="J15" s="204" t="s">
        <v>201</v>
      </c>
      <c r="K15" s="204" t="s">
        <v>201</v>
      </c>
      <c r="L15" s="203" t="s">
        <v>182</v>
      </c>
      <c r="T15" s="201" t="s">
        <v>208</v>
      </c>
      <c r="U15" s="201" t="s">
        <v>187</v>
      </c>
      <c r="V15" s="203">
        <v>1600</v>
      </c>
      <c r="W15" s="203">
        <v>15</v>
      </c>
      <c r="X15" s="204" t="s">
        <v>183</v>
      </c>
      <c r="AO15" s="201" t="s">
        <v>113</v>
      </c>
    </row>
    <row r="16" spans="1:42" hidden="1">
      <c r="A16" s="203" t="s">
        <v>221</v>
      </c>
      <c r="B16" s="204" t="s">
        <v>178</v>
      </c>
      <c r="D16" s="206" t="s">
        <v>222</v>
      </c>
      <c r="E16" s="203" t="s">
        <v>179</v>
      </c>
      <c r="F16" s="203">
        <v>1969</v>
      </c>
      <c r="G16" s="203">
        <v>92</v>
      </c>
      <c r="H16" s="204" t="s">
        <v>180</v>
      </c>
      <c r="I16" s="204" t="s">
        <v>214</v>
      </c>
      <c r="J16" s="204" t="s">
        <v>113</v>
      </c>
      <c r="K16" s="204" t="s">
        <v>113</v>
      </c>
      <c r="L16" s="203" t="s">
        <v>182</v>
      </c>
      <c r="N16" s="205">
        <v>10</v>
      </c>
      <c r="O16" s="205">
        <v>2</v>
      </c>
      <c r="P16" s="205">
        <v>9</v>
      </c>
      <c r="V16" s="203">
        <v>1200</v>
      </c>
      <c r="W16" s="203">
        <v>12</v>
      </c>
      <c r="X16" s="204" t="s">
        <v>183</v>
      </c>
      <c r="AH16" s="203" t="s">
        <v>95</v>
      </c>
      <c r="AI16" s="203" t="s">
        <v>95</v>
      </c>
      <c r="AO16" s="201" t="s">
        <v>113</v>
      </c>
    </row>
    <row r="17" spans="1:41" hidden="1">
      <c r="A17" s="203" t="s">
        <v>223</v>
      </c>
      <c r="B17" s="204" t="s">
        <v>178</v>
      </c>
      <c r="D17" s="206" t="s">
        <v>224</v>
      </c>
      <c r="E17" s="203" t="s">
        <v>179</v>
      </c>
      <c r="F17" s="203">
        <v>1981</v>
      </c>
      <c r="G17" s="203">
        <v>100</v>
      </c>
      <c r="H17" s="204" t="s">
        <v>225</v>
      </c>
      <c r="I17" s="204" t="s">
        <v>181</v>
      </c>
      <c r="J17" s="204" t="s">
        <v>201</v>
      </c>
      <c r="K17" s="204" t="s">
        <v>201</v>
      </c>
      <c r="L17" s="203" t="s">
        <v>182</v>
      </c>
      <c r="N17" s="205">
        <v>16</v>
      </c>
      <c r="T17" s="201" t="s">
        <v>205</v>
      </c>
      <c r="U17" s="201" t="s">
        <v>187</v>
      </c>
      <c r="V17" s="203">
        <v>1800</v>
      </c>
      <c r="W17" s="203">
        <v>12</v>
      </c>
      <c r="X17" s="204" t="s">
        <v>226</v>
      </c>
      <c r="AO17" s="201" t="s">
        <v>95</v>
      </c>
    </row>
    <row r="18" spans="1:41" hidden="1">
      <c r="A18" s="203" t="s">
        <v>227</v>
      </c>
      <c r="B18" s="204" t="s">
        <v>178</v>
      </c>
      <c r="D18" s="206" t="s">
        <v>228</v>
      </c>
      <c r="E18" s="203" t="s">
        <v>179</v>
      </c>
      <c r="F18" s="203">
        <v>2010</v>
      </c>
      <c r="G18" s="203">
        <v>100</v>
      </c>
      <c r="H18" s="204" t="s">
        <v>229</v>
      </c>
      <c r="I18" s="204" t="s">
        <v>181</v>
      </c>
      <c r="J18" s="204" t="s">
        <v>230</v>
      </c>
      <c r="K18" s="204" t="s">
        <v>231</v>
      </c>
      <c r="L18" s="203" t="s">
        <v>182</v>
      </c>
      <c r="N18" s="205">
        <v>12</v>
      </c>
      <c r="O18" s="205">
        <v>3</v>
      </c>
      <c r="P18" s="205">
        <v>3</v>
      </c>
      <c r="V18" s="203">
        <v>1800</v>
      </c>
      <c r="W18" s="203">
        <v>12</v>
      </c>
      <c r="X18" s="204" t="s">
        <v>183</v>
      </c>
      <c r="AB18" s="203" t="s">
        <v>95</v>
      </c>
      <c r="AO18" s="201" t="s">
        <v>95</v>
      </c>
    </row>
    <row r="19" spans="1:41" hidden="1">
      <c r="A19" s="203" t="s">
        <v>232</v>
      </c>
      <c r="B19" s="204" t="s">
        <v>178</v>
      </c>
      <c r="D19" s="206" t="s">
        <v>233</v>
      </c>
      <c r="E19" s="203" t="s">
        <v>179</v>
      </c>
      <c r="F19" s="203">
        <v>1982</v>
      </c>
      <c r="G19" s="203">
        <v>140</v>
      </c>
      <c r="H19" s="204" t="s">
        <v>234</v>
      </c>
      <c r="I19" s="204" t="s">
        <v>214</v>
      </c>
      <c r="J19" s="204" t="s">
        <v>113</v>
      </c>
      <c r="K19" s="204" t="s">
        <v>113</v>
      </c>
      <c r="L19" s="203" t="s">
        <v>182</v>
      </c>
      <c r="N19" s="205">
        <v>16</v>
      </c>
      <c r="O19" s="205">
        <v>3</v>
      </c>
      <c r="P19" s="205">
        <v>12</v>
      </c>
      <c r="V19" s="203">
        <v>1600</v>
      </c>
      <c r="W19" s="203">
        <v>12</v>
      </c>
      <c r="X19" s="204" t="s">
        <v>183</v>
      </c>
      <c r="AO19" s="201" t="s">
        <v>113</v>
      </c>
    </row>
    <row r="20" spans="1:41" hidden="1">
      <c r="A20" s="203" t="s">
        <v>235</v>
      </c>
      <c r="B20" s="204" t="s">
        <v>178</v>
      </c>
      <c r="D20" s="206" t="s">
        <v>236</v>
      </c>
      <c r="E20" s="203" t="s">
        <v>179</v>
      </c>
      <c r="F20" s="203">
        <v>1978</v>
      </c>
      <c r="G20" s="203">
        <v>110</v>
      </c>
      <c r="H20" s="204" t="s">
        <v>180</v>
      </c>
      <c r="I20" s="204" t="s">
        <v>214</v>
      </c>
      <c r="J20" s="204" t="s">
        <v>113</v>
      </c>
      <c r="K20" s="204" t="s">
        <v>113</v>
      </c>
      <c r="L20" s="203" t="s">
        <v>182</v>
      </c>
      <c r="N20" s="205">
        <v>14</v>
      </c>
      <c r="O20" s="205">
        <v>2.5</v>
      </c>
      <c r="P20" s="205">
        <v>6</v>
      </c>
      <c r="V20" s="203">
        <v>1800</v>
      </c>
      <c r="W20" s="203">
        <v>12</v>
      </c>
      <c r="X20" s="204" t="s">
        <v>183</v>
      </c>
      <c r="AO20" s="201" t="s">
        <v>113</v>
      </c>
    </row>
    <row r="21" spans="1:41" hidden="1">
      <c r="A21" s="203" t="s">
        <v>237</v>
      </c>
      <c r="B21" s="204" t="s">
        <v>178</v>
      </c>
      <c r="D21" s="206" t="s">
        <v>238</v>
      </c>
      <c r="E21" s="203" t="s">
        <v>179</v>
      </c>
      <c r="F21" s="203">
        <v>1930</v>
      </c>
      <c r="G21" s="203">
        <v>80</v>
      </c>
      <c r="H21" s="204" t="s">
        <v>207</v>
      </c>
      <c r="I21" s="204" t="s">
        <v>181</v>
      </c>
      <c r="J21" s="204" t="s">
        <v>113</v>
      </c>
      <c r="K21" s="204" t="s">
        <v>113</v>
      </c>
      <c r="L21" s="203" t="s">
        <v>182</v>
      </c>
      <c r="N21" s="205">
        <v>19</v>
      </c>
      <c r="T21" s="201" t="s">
        <v>208</v>
      </c>
      <c r="U21" s="201" t="s">
        <v>187</v>
      </c>
      <c r="V21" s="203">
        <v>2000</v>
      </c>
      <c r="W21" s="203">
        <v>24</v>
      </c>
      <c r="X21" s="204" t="s">
        <v>183</v>
      </c>
      <c r="AB21" s="203" t="s">
        <v>95</v>
      </c>
      <c r="AI21" s="203" t="s">
        <v>95</v>
      </c>
      <c r="AO21" s="201" t="s">
        <v>113</v>
      </c>
    </row>
    <row r="22" spans="1:41" hidden="1">
      <c r="A22" s="203" t="s">
        <v>239</v>
      </c>
      <c r="B22" s="204" t="s">
        <v>178</v>
      </c>
      <c r="D22" s="206" t="s">
        <v>240</v>
      </c>
      <c r="E22" s="203" t="s">
        <v>179</v>
      </c>
      <c r="F22" s="203">
        <v>1981</v>
      </c>
      <c r="G22" s="203">
        <v>90</v>
      </c>
      <c r="H22" s="204" t="s">
        <v>180</v>
      </c>
      <c r="I22" s="204" t="s">
        <v>181</v>
      </c>
      <c r="J22" s="204" t="s">
        <v>113</v>
      </c>
      <c r="K22" s="204" t="s">
        <v>113</v>
      </c>
      <c r="L22" s="203" t="s">
        <v>182</v>
      </c>
      <c r="N22" s="205">
        <v>13</v>
      </c>
      <c r="O22" s="205">
        <v>3</v>
      </c>
      <c r="P22" s="205">
        <v>6</v>
      </c>
      <c r="V22" s="203">
        <v>1300</v>
      </c>
      <c r="W22" s="203">
        <v>15</v>
      </c>
      <c r="X22" s="204" t="s">
        <v>183</v>
      </c>
      <c r="AO22" s="201" t="s">
        <v>113</v>
      </c>
    </row>
    <row r="23" spans="1:41" hidden="1">
      <c r="A23" s="203" t="s">
        <v>241</v>
      </c>
      <c r="B23" s="204" t="s">
        <v>178</v>
      </c>
      <c r="D23" s="206" t="s">
        <v>242</v>
      </c>
      <c r="E23" s="203" t="s">
        <v>179</v>
      </c>
      <c r="F23" s="203">
        <v>1948</v>
      </c>
      <c r="G23" s="203">
        <v>70</v>
      </c>
      <c r="H23" s="204" t="s">
        <v>243</v>
      </c>
      <c r="I23" s="204" t="s">
        <v>181</v>
      </c>
      <c r="J23" s="204" t="s">
        <v>113</v>
      </c>
      <c r="K23" s="204" t="s">
        <v>113</v>
      </c>
      <c r="L23" s="203" t="s">
        <v>182</v>
      </c>
      <c r="N23" s="205">
        <v>10</v>
      </c>
      <c r="O23" s="205">
        <v>2</v>
      </c>
      <c r="P23" s="205">
        <v>5</v>
      </c>
      <c r="V23" s="203">
        <v>1200</v>
      </c>
      <c r="W23" s="203">
        <v>24</v>
      </c>
      <c r="X23" s="204" t="s">
        <v>244</v>
      </c>
      <c r="AO23" s="201" t="s">
        <v>113</v>
      </c>
    </row>
    <row r="24" spans="1:41" hidden="1">
      <c r="A24" s="203" t="s">
        <v>245</v>
      </c>
      <c r="B24" s="204" t="s">
        <v>178</v>
      </c>
      <c r="D24" s="206" t="s">
        <v>242</v>
      </c>
      <c r="E24" s="203" t="s">
        <v>179</v>
      </c>
      <c r="F24" s="203">
        <v>2006</v>
      </c>
      <c r="G24" s="203">
        <v>120</v>
      </c>
      <c r="H24" s="204" t="s">
        <v>246</v>
      </c>
      <c r="I24" s="204" t="s">
        <v>181</v>
      </c>
      <c r="J24" s="204" t="s">
        <v>201</v>
      </c>
      <c r="K24" s="204" t="s">
        <v>201</v>
      </c>
      <c r="L24" s="203" t="s">
        <v>182</v>
      </c>
      <c r="N24" s="207">
        <v>30</v>
      </c>
      <c r="R24" s="203"/>
      <c r="S24" s="203"/>
      <c r="T24" s="203" t="s">
        <v>202</v>
      </c>
      <c r="U24" s="203" t="s">
        <v>187</v>
      </c>
      <c r="V24" s="203">
        <v>1200</v>
      </c>
      <c r="W24" s="203">
        <v>24</v>
      </c>
      <c r="X24" s="204" t="s">
        <v>183</v>
      </c>
      <c r="AO24" s="201" t="s">
        <v>113</v>
      </c>
    </row>
    <row r="25" spans="1:41" hidden="1">
      <c r="A25" s="203" t="s">
        <v>247</v>
      </c>
      <c r="B25" s="204" t="s">
        <v>178</v>
      </c>
      <c r="D25" s="206" t="s">
        <v>248</v>
      </c>
      <c r="E25" s="203" t="s">
        <v>179</v>
      </c>
      <c r="F25" s="203">
        <v>1981</v>
      </c>
      <c r="G25" s="203">
        <v>220</v>
      </c>
      <c r="H25" s="204" t="s">
        <v>249</v>
      </c>
      <c r="I25" s="204" t="s">
        <v>181</v>
      </c>
      <c r="J25" s="204" t="s">
        <v>113</v>
      </c>
      <c r="K25" s="204" t="s">
        <v>113</v>
      </c>
      <c r="L25" s="203" t="s">
        <v>182</v>
      </c>
      <c r="N25" s="205">
        <v>30</v>
      </c>
      <c r="T25" s="201" t="s">
        <v>202</v>
      </c>
      <c r="U25" s="201" t="s">
        <v>187</v>
      </c>
      <c r="V25" s="203">
        <v>2600</v>
      </c>
      <c r="W25" s="203">
        <v>12</v>
      </c>
      <c r="X25" s="204" t="s">
        <v>183</v>
      </c>
      <c r="AO25" s="201" t="s">
        <v>113</v>
      </c>
    </row>
    <row r="26" spans="1:41" hidden="1">
      <c r="A26" s="203" t="s">
        <v>250</v>
      </c>
      <c r="B26" s="204" t="s">
        <v>178</v>
      </c>
      <c r="D26" s="206" t="s">
        <v>251</v>
      </c>
      <c r="E26" s="203" t="s">
        <v>179</v>
      </c>
      <c r="F26" s="203">
        <v>2013</v>
      </c>
      <c r="G26" s="203">
        <v>80</v>
      </c>
      <c r="H26" s="204" t="s">
        <v>180</v>
      </c>
      <c r="I26" s="204" t="s">
        <v>181</v>
      </c>
      <c r="J26" s="204" t="s">
        <v>201</v>
      </c>
      <c r="K26" s="204" t="s">
        <v>201</v>
      </c>
      <c r="L26" s="203" t="s">
        <v>182</v>
      </c>
      <c r="N26" s="205">
        <v>30</v>
      </c>
      <c r="T26" s="201" t="s">
        <v>252</v>
      </c>
      <c r="U26" s="201" t="s">
        <v>187</v>
      </c>
      <c r="V26" s="203">
        <v>1200</v>
      </c>
      <c r="W26" s="203">
        <v>12</v>
      </c>
      <c r="X26" s="204" t="s">
        <v>183</v>
      </c>
      <c r="AB26" s="203" t="s">
        <v>95</v>
      </c>
      <c r="AO26" s="201" t="s">
        <v>95</v>
      </c>
    </row>
    <row r="27" spans="1:41" hidden="1">
      <c r="A27" s="203" t="s">
        <v>253</v>
      </c>
      <c r="B27" s="204" t="s">
        <v>178</v>
      </c>
      <c r="D27" s="206" t="s">
        <v>254</v>
      </c>
      <c r="E27" s="203" t="s">
        <v>179</v>
      </c>
      <c r="F27" s="203">
        <v>1958</v>
      </c>
      <c r="G27" s="203">
        <v>160</v>
      </c>
      <c r="H27" s="204" t="s">
        <v>180</v>
      </c>
      <c r="I27" s="204" t="s">
        <v>181</v>
      </c>
      <c r="J27" s="204" t="s">
        <v>113</v>
      </c>
      <c r="K27" s="204" t="s">
        <v>113</v>
      </c>
      <c r="L27" s="203" t="s">
        <v>182</v>
      </c>
      <c r="N27" s="205">
        <v>22</v>
      </c>
      <c r="O27" s="205">
        <v>9</v>
      </c>
      <c r="P27" s="205">
        <v>12</v>
      </c>
      <c r="V27" s="203">
        <v>2400</v>
      </c>
      <c r="W27" s="203">
        <v>17</v>
      </c>
      <c r="X27" s="204" t="s">
        <v>183</v>
      </c>
      <c r="AI27" s="203" t="s">
        <v>95</v>
      </c>
      <c r="AO27" s="201" t="s">
        <v>95</v>
      </c>
    </row>
    <row r="28" spans="1:41" hidden="1">
      <c r="A28" s="203" t="s">
        <v>255</v>
      </c>
      <c r="B28" s="204" t="s">
        <v>178</v>
      </c>
      <c r="D28" s="206" t="s">
        <v>256</v>
      </c>
      <c r="E28" s="203" t="s">
        <v>179</v>
      </c>
      <c r="F28" s="203">
        <v>1973</v>
      </c>
      <c r="G28" s="203">
        <v>100</v>
      </c>
      <c r="H28" s="204" t="s">
        <v>180</v>
      </c>
      <c r="I28" s="204" t="s">
        <v>181</v>
      </c>
      <c r="J28" s="204" t="s">
        <v>113</v>
      </c>
      <c r="K28" s="204" t="s">
        <v>113</v>
      </c>
      <c r="L28" s="203" t="s">
        <v>182</v>
      </c>
      <c r="N28" s="205">
        <v>11</v>
      </c>
      <c r="O28" s="205">
        <v>4</v>
      </c>
      <c r="V28" s="203">
        <v>1200</v>
      </c>
      <c r="W28" s="203">
        <v>12</v>
      </c>
      <c r="X28" s="204" t="s">
        <v>257</v>
      </c>
      <c r="AO28" s="201" t="s">
        <v>95</v>
      </c>
    </row>
    <row r="29" spans="1:41" hidden="1">
      <c r="A29" s="203" t="s">
        <v>258</v>
      </c>
      <c r="B29" s="204" t="s">
        <v>178</v>
      </c>
      <c r="E29" s="203" t="s">
        <v>179</v>
      </c>
      <c r="F29" s="203">
        <v>1972</v>
      </c>
      <c r="G29" s="203">
        <v>110</v>
      </c>
      <c r="H29" s="204" t="s">
        <v>180</v>
      </c>
      <c r="I29" s="204" t="s">
        <v>181</v>
      </c>
      <c r="J29" s="204" t="s">
        <v>113</v>
      </c>
      <c r="K29" s="204" t="s">
        <v>113</v>
      </c>
      <c r="L29" s="203" t="s">
        <v>182</v>
      </c>
      <c r="N29" s="205">
        <v>13</v>
      </c>
      <c r="O29" s="205">
        <v>3</v>
      </c>
      <c r="P29" s="205">
        <v>2</v>
      </c>
      <c r="V29" s="203">
        <v>1500</v>
      </c>
      <c r="W29" s="203">
        <v>10</v>
      </c>
      <c r="X29" s="204" t="s">
        <v>257</v>
      </c>
      <c r="AO29" s="201" t="s">
        <v>113</v>
      </c>
    </row>
    <row r="30" spans="1:41" hidden="1">
      <c r="A30" s="203" t="s">
        <v>259</v>
      </c>
      <c r="B30" s="204" t="s">
        <v>178</v>
      </c>
      <c r="D30" s="203">
        <v>46</v>
      </c>
      <c r="E30" s="203" t="s">
        <v>179</v>
      </c>
      <c r="F30" s="203">
        <v>1980</v>
      </c>
      <c r="G30" s="203">
        <v>200</v>
      </c>
      <c r="H30" s="204" t="s">
        <v>260</v>
      </c>
      <c r="I30" s="204" t="s">
        <v>214</v>
      </c>
      <c r="J30" s="204" t="s">
        <v>113</v>
      </c>
      <c r="K30" s="204" t="s">
        <v>113</v>
      </c>
      <c r="L30" s="203" t="s">
        <v>182</v>
      </c>
      <c r="N30" s="205">
        <v>22</v>
      </c>
      <c r="T30" s="201" t="s">
        <v>205</v>
      </c>
      <c r="U30" s="201" t="s">
        <v>187</v>
      </c>
      <c r="V30" s="203">
        <v>1800</v>
      </c>
      <c r="W30" s="203">
        <v>6</v>
      </c>
      <c r="X30" s="204" t="s">
        <v>183</v>
      </c>
      <c r="AO30" s="201" t="s">
        <v>95</v>
      </c>
    </row>
    <row r="31" spans="1:41" hidden="1">
      <c r="A31" s="203" t="s">
        <v>261</v>
      </c>
      <c r="B31" s="204" t="s">
        <v>178</v>
      </c>
      <c r="D31" s="203">
        <v>48</v>
      </c>
      <c r="E31" s="203" t="s">
        <v>262</v>
      </c>
      <c r="F31" s="203">
        <v>1972</v>
      </c>
      <c r="G31" s="203">
        <v>200</v>
      </c>
      <c r="H31" s="204" t="s">
        <v>180</v>
      </c>
      <c r="I31" s="204" t="s">
        <v>181</v>
      </c>
      <c r="J31" s="204" t="s">
        <v>113</v>
      </c>
      <c r="K31" s="204" t="s">
        <v>113</v>
      </c>
      <c r="L31" s="203" t="s">
        <v>182</v>
      </c>
      <c r="N31" s="205">
        <v>48</v>
      </c>
      <c r="O31" s="205">
        <v>5</v>
      </c>
      <c r="P31" s="205">
        <v>20</v>
      </c>
      <c r="V31" s="203">
        <v>2400</v>
      </c>
      <c r="W31" s="203">
        <v>48</v>
      </c>
      <c r="X31" s="204" t="s">
        <v>263</v>
      </c>
      <c r="AB31" s="203" t="s">
        <v>95</v>
      </c>
      <c r="AI31" s="203" t="s">
        <v>95</v>
      </c>
      <c r="AO31" s="201" t="s">
        <v>113</v>
      </c>
    </row>
    <row r="32" spans="1:41" hidden="1">
      <c r="A32" s="203" t="s">
        <v>264</v>
      </c>
      <c r="B32" s="204" t="s">
        <v>178</v>
      </c>
      <c r="D32" s="203" t="s">
        <v>265</v>
      </c>
      <c r="E32" s="203" t="s">
        <v>179</v>
      </c>
      <c r="F32" s="203">
        <v>2006</v>
      </c>
      <c r="G32" s="203">
        <v>160</v>
      </c>
      <c r="H32" s="204" t="s">
        <v>266</v>
      </c>
      <c r="I32" s="204" t="s">
        <v>181</v>
      </c>
      <c r="J32" s="204" t="s">
        <v>201</v>
      </c>
      <c r="K32" s="204" t="s">
        <v>201</v>
      </c>
      <c r="L32" s="203" t="s">
        <v>182</v>
      </c>
      <c r="N32" s="205">
        <v>22</v>
      </c>
      <c r="R32" s="203"/>
      <c r="S32" s="203">
        <v>1400</v>
      </c>
      <c r="T32" s="203"/>
      <c r="U32" s="203"/>
      <c r="V32" s="203">
        <v>3000</v>
      </c>
      <c r="W32" s="203">
        <v>12</v>
      </c>
      <c r="X32" s="204" t="s">
        <v>183</v>
      </c>
      <c r="AB32" s="203" t="s">
        <v>95</v>
      </c>
      <c r="AO32" s="201" t="s">
        <v>95</v>
      </c>
    </row>
    <row r="33" spans="1:41" hidden="1">
      <c r="A33" s="203" t="s">
        <v>267</v>
      </c>
      <c r="B33" s="204" t="s">
        <v>178</v>
      </c>
      <c r="E33" s="203" t="s">
        <v>179</v>
      </c>
      <c r="F33" s="203">
        <v>2004</v>
      </c>
      <c r="G33" s="203">
        <v>120</v>
      </c>
      <c r="H33" s="204" t="s">
        <v>268</v>
      </c>
      <c r="I33" s="204" t="s">
        <v>181</v>
      </c>
      <c r="J33" s="204" t="s">
        <v>201</v>
      </c>
      <c r="K33" s="204" t="s">
        <v>201</v>
      </c>
      <c r="L33" s="203" t="s">
        <v>182</v>
      </c>
      <c r="N33" s="205">
        <v>16</v>
      </c>
      <c r="T33" s="201" t="s">
        <v>205</v>
      </c>
      <c r="U33" s="201" t="s">
        <v>187</v>
      </c>
      <c r="V33" s="203">
        <v>1800</v>
      </c>
      <c r="W33" s="203">
        <v>9</v>
      </c>
      <c r="X33" s="204" t="s">
        <v>183</v>
      </c>
      <c r="AB33" s="203" t="s">
        <v>95</v>
      </c>
      <c r="AI33" s="203" t="s">
        <v>95</v>
      </c>
      <c r="AO33" s="201" t="s">
        <v>95</v>
      </c>
    </row>
    <row r="34" spans="1:41" hidden="1">
      <c r="A34" s="203" t="s">
        <v>269</v>
      </c>
      <c r="B34" s="204" t="s">
        <v>178</v>
      </c>
      <c r="D34" s="206" t="s">
        <v>270</v>
      </c>
      <c r="E34" s="203" t="s">
        <v>179</v>
      </c>
      <c r="F34" s="203">
        <v>2004</v>
      </c>
      <c r="G34" s="203">
        <v>250</v>
      </c>
      <c r="H34" s="204" t="s">
        <v>271</v>
      </c>
      <c r="I34" s="204" t="s">
        <v>181</v>
      </c>
      <c r="J34" s="204" t="s">
        <v>201</v>
      </c>
      <c r="K34" s="204" t="s">
        <v>201</v>
      </c>
      <c r="L34" s="203" t="s">
        <v>182</v>
      </c>
      <c r="N34" s="205">
        <v>30</v>
      </c>
      <c r="O34" s="205" t="s">
        <v>272</v>
      </c>
      <c r="V34" s="203">
        <v>1800</v>
      </c>
      <c r="W34" s="203">
        <v>12</v>
      </c>
      <c r="X34" s="204" t="s">
        <v>183</v>
      </c>
      <c r="AO34" s="201" t="s">
        <v>95</v>
      </c>
    </row>
    <row r="35" spans="1:41" hidden="1">
      <c r="A35" s="203" t="s">
        <v>273</v>
      </c>
      <c r="B35" s="204" t="s">
        <v>178</v>
      </c>
      <c r="D35" s="206" t="s">
        <v>274</v>
      </c>
      <c r="E35" s="203" t="s">
        <v>179</v>
      </c>
      <c r="F35" s="203">
        <v>1976</v>
      </c>
      <c r="G35" s="203">
        <v>100</v>
      </c>
      <c r="H35" s="204" t="s">
        <v>180</v>
      </c>
      <c r="I35" s="204" t="s">
        <v>181</v>
      </c>
      <c r="J35" s="204" t="s">
        <v>113</v>
      </c>
      <c r="K35" s="204" t="s">
        <v>113</v>
      </c>
      <c r="L35" s="203" t="s">
        <v>182</v>
      </c>
      <c r="N35" s="205">
        <v>14</v>
      </c>
      <c r="T35" s="201" t="s">
        <v>275</v>
      </c>
      <c r="U35" s="201" t="s">
        <v>187</v>
      </c>
      <c r="V35" s="203">
        <v>1600</v>
      </c>
      <c r="W35" s="203">
        <v>12</v>
      </c>
      <c r="X35" s="204" t="s">
        <v>183</v>
      </c>
      <c r="AI35" s="203" t="s">
        <v>95</v>
      </c>
      <c r="AO35" s="201" t="s">
        <v>113</v>
      </c>
    </row>
    <row r="36" spans="1:41">
      <c r="A36" s="203" t="s">
        <v>276</v>
      </c>
      <c r="B36" s="204" t="s">
        <v>178</v>
      </c>
      <c r="D36" s="206" t="s">
        <v>277</v>
      </c>
      <c r="E36" s="203" t="s">
        <v>179</v>
      </c>
      <c r="F36" s="203">
        <v>2014</v>
      </c>
      <c r="G36" s="203">
        <v>140</v>
      </c>
      <c r="H36" s="204" t="s">
        <v>266</v>
      </c>
      <c r="I36" s="204" t="s">
        <v>181</v>
      </c>
      <c r="J36" s="204" t="s">
        <v>201</v>
      </c>
      <c r="K36" s="208" t="s">
        <v>201</v>
      </c>
      <c r="L36" s="203" t="s">
        <v>182</v>
      </c>
      <c r="N36" s="238"/>
      <c r="Q36" s="205">
        <v>4500</v>
      </c>
      <c r="R36" s="203"/>
      <c r="S36" s="203"/>
      <c r="T36" s="203"/>
      <c r="U36" s="203"/>
      <c r="V36" s="203">
        <v>2400</v>
      </c>
      <c r="W36" s="203">
        <v>0</v>
      </c>
      <c r="X36" s="204" t="s">
        <v>278</v>
      </c>
      <c r="Z36" s="203" t="s">
        <v>279</v>
      </c>
      <c r="AC36" s="203" t="s">
        <v>95</v>
      </c>
      <c r="AO36" s="201" t="s">
        <v>95</v>
      </c>
    </row>
    <row r="37" spans="1:41" hidden="1">
      <c r="A37" s="203" t="s">
        <v>280</v>
      </c>
      <c r="B37" s="204" t="s">
        <v>178</v>
      </c>
      <c r="D37" s="206" t="s">
        <v>281</v>
      </c>
      <c r="E37" s="203" t="s">
        <v>179</v>
      </c>
      <c r="F37" s="203">
        <v>1962</v>
      </c>
      <c r="G37" s="203">
        <v>240</v>
      </c>
      <c r="H37" s="204" t="s">
        <v>282</v>
      </c>
      <c r="I37" s="204" t="s">
        <v>195</v>
      </c>
      <c r="J37" s="204" t="s">
        <v>113</v>
      </c>
      <c r="K37" s="208" t="s">
        <v>113</v>
      </c>
      <c r="L37" s="203" t="s">
        <v>182</v>
      </c>
      <c r="N37" s="210">
        <v>30</v>
      </c>
      <c r="R37" s="203"/>
      <c r="S37" s="203"/>
      <c r="T37" s="203" t="s">
        <v>283</v>
      </c>
      <c r="U37" s="203" t="s">
        <v>187</v>
      </c>
      <c r="V37" s="203">
        <v>900</v>
      </c>
      <c r="W37" s="203">
        <v>12</v>
      </c>
      <c r="X37" s="204" t="s">
        <v>183</v>
      </c>
      <c r="AO37" s="201" t="s">
        <v>113</v>
      </c>
    </row>
    <row r="38" spans="1:41" hidden="1">
      <c r="A38" s="203" t="s">
        <v>284</v>
      </c>
      <c r="B38" s="204" t="s">
        <v>178</v>
      </c>
      <c r="D38" s="206" t="s">
        <v>285</v>
      </c>
      <c r="E38" s="203" t="s">
        <v>179</v>
      </c>
      <c r="F38" s="203">
        <v>1961</v>
      </c>
      <c r="G38" s="203">
        <v>60</v>
      </c>
      <c r="H38" s="204" t="s">
        <v>286</v>
      </c>
      <c r="I38" s="204" t="s">
        <v>181</v>
      </c>
      <c r="J38" s="204" t="s">
        <v>113</v>
      </c>
      <c r="K38" s="211" t="s">
        <v>113</v>
      </c>
      <c r="L38" s="203" t="s">
        <v>182</v>
      </c>
      <c r="N38" s="210">
        <v>8</v>
      </c>
      <c r="O38" s="205">
        <v>1</v>
      </c>
      <c r="P38" s="205">
        <v>6</v>
      </c>
      <c r="R38" s="203"/>
      <c r="S38" s="203"/>
      <c r="T38" s="203"/>
      <c r="U38" s="203"/>
      <c r="V38" s="203">
        <v>600</v>
      </c>
      <c r="W38" s="203">
        <v>6</v>
      </c>
      <c r="X38" s="204" t="s">
        <v>287</v>
      </c>
      <c r="Y38" s="203" t="s">
        <v>199</v>
      </c>
      <c r="AO38" s="201" t="s">
        <v>113</v>
      </c>
    </row>
    <row r="39" spans="1:41" hidden="1">
      <c r="A39" s="203" t="s">
        <v>288</v>
      </c>
      <c r="B39" s="204" t="s">
        <v>178</v>
      </c>
      <c r="D39" s="206" t="s">
        <v>289</v>
      </c>
      <c r="E39" s="203" t="s">
        <v>179</v>
      </c>
      <c r="F39" s="203">
        <v>1951</v>
      </c>
      <c r="G39" s="203">
        <v>48</v>
      </c>
      <c r="H39" s="204" t="s">
        <v>180</v>
      </c>
      <c r="I39" s="204" t="s">
        <v>181</v>
      </c>
      <c r="J39" s="204" t="s">
        <v>113</v>
      </c>
      <c r="K39" s="211" t="s">
        <v>113</v>
      </c>
      <c r="L39" s="203" t="s">
        <v>196</v>
      </c>
      <c r="M39" s="203" t="s">
        <v>290</v>
      </c>
      <c r="N39" s="210"/>
      <c r="O39" s="205">
        <v>1.5</v>
      </c>
      <c r="P39" s="205">
        <v>10</v>
      </c>
      <c r="R39" s="203"/>
      <c r="S39" s="203"/>
      <c r="T39" s="203"/>
      <c r="U39" s="203"/>
      <c r="V39" s="203">
        <v>400</v>
      </c>
      <c r="W39" s="203">
        <v>0</v>
      </c>
      <c r="X39" s="204" t="s">
        <v>198</v>
      </c>
      <c r="Y39" s="203" t="s">
        <v>199</v>
      </c>
      <c r="AO39" s="201" t="s">
        <v>113</v>
      </c>
    </row>
    <row r="40" spans="1:41" hidden="1">
      <c r="A40" s="203" t="s">
        <v>291</v>
      </c>
      <c r="B40" s="204" t="s">
        <v>178</v>
      </c>
      <c r="D40" s="206" t="s">
        <v>292</v>
      </c>
      <c r="E40" s="203" t="s">
        <v>179</v>
      </c>
      <c r="F40" s="203">
        <v>2003</v>
      </c>
      <c r="G40" s="203">
        <v>100</v>
      </c>
      <c r="H40" s="204" t="s">
        <v>217</v>
      </c>
      <c r="I40" s="204" t="s">
        <v>181</v>
      </c>
      <c r="J40" s="204" t="s">
        <v>113</v>
      </c>
      <c r="K40" s="211" t="s">
        <v>113</v>
      </c>
      <c r="L40" s="203" t="s">
        <v>182</v>
      </c>
      <c r="N40" s="210">
        <v>24</v>
      </c>
      <c r="R40" s="203"/>
      <c r="S40" s="203"/>
      <c r="T40" s="203" t="s">
        <v>208</v>
      </c>
      <c r="U40" s="203" t="s">
        <v>187</v>
      </c>
      <c r="V40" s="203">
        <v>1200</v>
      </c>
      <c r="W40" s="203">
        <v>4</v>
      </c>
      <c r="X40" s="204" t="s">
        <v>257</v>
      </c>
      <c r="AB40" s="203" t="s">
        <v>95</v>
      </c>
      <c r="AO40" s="201" t="s">
        <v>95</v>
      </c>
    </row>
    <row r="41" spans="1:41" hidden="1">
      <c r="A41" s="203" t="s">
        <v>293</v>
      </c>
      <c r="B41" s="204" t="s">
        <v>178</v>
      </c>
      <c r="D41" s="203" t="s">
        <v>294</v>
      </c>
      <c r="E41" s="203" t="s">
        <v>179</v>
      </c>
      <c r="F41" s="203">
        <v>2007</v>
      </c>
      <c r="G41" s="203">
        <v>80</v>
      </c>
      <c r="H41" s="204" t="s">
        <v>217</v>
      </c>
      <c r="I41" s="204" t="s">
        <v>181</v>
      </c>
      <c r="J41" s="204" t="s">
        <v>201</v>
      </c>
      <c r="K41" s="204" t="s">
        <v>201</v>
      </c>
      <c r="L41" s="203" t="s">
        <v>182</v>
      </c>
      <c r="N41" s="205">
        <v>16</v>
      </c>
      <c r="S41" s="201">
        <v>700</v>
      </c>
      <c r="V41" s="203">
        <v>1800</v>
      </c>
      <c r="W41" s="203">
        <v>12</v>
      </c>
      <c r="X41" s="204" t="s">
        <v>183</v>
      </c>
      <c r="AB41" s="203" t="s">
        <v>95</v>
      </c>
      <c r="AO41" s="201" t="s">
        <v>113</v>
      </c>
    </row>
    <row r="42" spans="1:41" hidden="1">
      <c r="A42" s="203" t="s">
        <v>295</v>
      </c>
      <c r="B42" s="204" t="s">
        <v>178</v>
      </c>
      <c r="D42" s="203">
        <v>59</v>
      </c>
      <c r="E42" s="203" t="s">
        <v>179</v>
      </c>
      <c r="F42" s="203">
        <v>1942</v>
      </c>
      <c r="G42" s="203">
        <v>120</v>
      </c>
      <c r="H42" s="204" t="s">
        <v>180</v>
      </c>
      <c r="I42" s="204" t="s">
        <v>181</v>
      </c>
      <c r="J42" s="204" t="s">
        <v>113</v>
      </c>
      <c r="K42" s="204" t="s">
        <v>113</v>
      </c>
      <c r="L42" s="203" t="s">
        <v>182</v>
      </c>
      <c r="N42" s="205">
        <v>16</v>
      </c>
      <c r="O42" s="205" t="s">
        <v>296</v>
      </c>
      <c r="V42" s="203">
        <v>2200</v>
      </c>
      <c r="W42" s="203">
        <v>12</v>
      </c>
      <c r="X42" s="204" t="s">
        <v>183</v>
      </c>
      <c r="AB42" s="203" t="s">
        <v>95</v>
      </c>
      <c r="AI42" s="203" t="s">
        <v>95</v>
      </c>
      <c r="AO42" s="201" t="s">
        <v>113</v>
      </c>
    </row>
    <row r="43" spans="1:41">
      <c r="A43" s="203" t="s">
        <v>297</v>
      </c>
      <c r="B43" s="204" t="s">
        <v>178</v>
      </c>
      <c r="D43" s="203">
        <v>60</v>
      </c>
      <c r="E43" s="203" t="s">
        <v>179</v>
      </c>
      <c r="F43" s="203">
        <v>1951</v>
      </c>
      <c r="G43" s="203">
        <v>80</v>
      </c>
      <c r="H43" s="204" t="s">
        <v>185</v>
      </c>
      <c r="I43" s="204" t="s">
        <v>181</v>
      </c>
      <c r="J43" s="204" t="s">
        <v>113</v>
      </c>
      <c r="K43" s="204" t="s">
        <v>113</v>
      </c>
      <c r="L43" s="203" t="s">
        <v>182</v>
      </c>
      <c r="N43" s="205">
        <v>14</v>
      </c>
      <c r="O43" s="205">
        <v>4</v>
      </c>
      <c r="P43" s="205">
        <v>3</v>
      </c>
      <c r="V43" s="203">
        <v>2400</v>
      </c>
      <c r="W43" s="203">
        <v>12</v>
      </c>
      <c r="X43" s="204" t="s">
        <v>257</v>
      </c>
      <c r="AB43" s="203" t="s">
        <v>95</v>
      </c>
      <c r="AC43" s="203" t="s">
        <v>95</v>
      </c>
      <c r="AI43" s="203" t="s">
        <v>95</v>
      </c>
      <c r="AN43" s="203" t="s">
        <v>298</v>
      </c>
      <c r="AO43" s="201" t="s">
        <v>95</v>
      </c>
    </row>
    <row r="44" spans="1:41" hidden="1">
      <c r="A44" s="203" t="s">
        <v>299</v>
      </c>
      <c r="B44" s="204" t="s">
        <v>178</v>
      </c>
      <c r="D44" s="203">
        <v>61</v>
      </c>
      <c r="E44" s="203" t="s">
        <v>179</v>
      </c>
      <c r="F44" s="203">
        <v>1958</v>
      </c>
      <c r="G44" s="203">
        <v>130</v>
      </c>
      <c r="H44" s="204" t="s">
        <v>180</v>
      </c>
      <c r="I44" s="204" t="s">
        <v>181</v>
      </c>
      <c r="J44" s="204" t="s">
        <v>300</v>
      </c>
      <c r="K44" s="204" t="s">
        <v>113</v>
      </c>
      <c r="L44" s="203" t="s">
        <v>182</v>
      </c>
      <c r="N44" s="205">
        <v>16</v>
      </c>
      <c r="O44" s="205">
        <v>3</v>
      </c>
      <c r="P44" s="205">
        <v>8</v>
      </c>
      <c r="V44" s="203">
        <v>1800</v>
      </c>
      <c r="W44" s="203">
        <v>6</v>
      </c>
      <c r="X44" s="204" t="s">
        <v>183</v>
      </c>
      <c r="AI44" s="203" t="s">
        <v>95</v>
      </c>
      <c r="AN44" s="203" t="s">
        <v>298</v>
      </c>
      <c r="AO44" s="201" t="s">
        <v>113</v>
      </c>
    </row>
    <row r="45" spans="1:41" hidden="1">
      <c r="A45" s="203" t="s">
        <v>301</v>
      </c>
      <c r="B45" s="204" t="s">
        <v>178</v>
      </c>
      <c r="D45" s="203">
        <v>63</v>
      </c>
      <c r="E45" s="203" t="s">
        <v>179</v>
      </c>
      <c r="F45" s="203">
        <v>1956</v>
      </c>
      <c r="G45" s="203">
        <v>92</v>
      </c>
      <c r="H45" s="204" t="s">
        <v>302</v>
      </c>
      <c r="I45" s="204" t="s">
        <v>181</v>
      </c>
      <c r="J45" s="204" t="s">
        <v>113</v>
      </c>
      <c r="K45" s="204" t="s">
        <v>113</v>
      </c>
      <c r="L45" s="203" t="s">
        <v>182</v>
      </c>
      <c r="N45" s="205">
        <v>11</v>
      </c>
      <c r="O45" s="205">
        <v>2</v>
      </c>
      <c r="P45" s="205">
        <v>3</v>
      </c>
      <c r="V45" s="203">
        <v>1000</v>
      </c>
      <c r="W45" s="203">
        <v>6</v>
      </c>
      <c r="X45" s="204" t="s">
        <v>287</v>
      </c>
      <c r="Y45" s="203" t="s">
        <v>199</v>
      </c>
      <c r="AO45" s="201" t="s">
        <v>113</v>
      </c>
    </row>
    <row r="46" spans="1:41" hidden="1">
      <c r="A46" s="203" t="s">
        <v>303</v>
      </c>
      <c r="B46" s="204" t="s">
        <v>178</v>
      </c>
      <c r="D46" s="203">
        <v>64</v>
      </c>
      <c r="E46" s="203" t="s">
        <v>179</v>
      </c>
      <c r="F46" s="203">
        <v>1964</v>
      </c>
      <c r="G46" s="203">
        <v>130</v>
      </c>
      <c r="H46" s="204" t="s">
        <v>180</v>
      </c>
      <c r="I46" s="204" t="s">
        <v>181</v>
      </c>
      <c r="J46" s="204" t="s">
        <v>113</v>
      </c>
      <c r="K46" s="204" t="s">
        <v>113</v>
      </c>
      <c r="L46" s="203" t="s">
        <v>182</v>
      </c>
      <c r="N46" s="205">
        <v>18</v>
      </c>
      <c r="O46" s="205">
        <v>6</v>
      </c>
      <c r="P46" s="205">
        <v>2</v>
      </c>
      <c r="V46" s="203">
        <v>2200</v>
      </c>
      <c r="W46" s="203">
        <v>12</v>
      </c>
      <c r="X46" s="204" t="s">
        <v>183</v>
      </c>
      <c r="AL46" s="203" t="s">
        <v>95</v>
      </c>
      <c r="AM46" s="203" t="s">
        <v>304</v>
      </c>
      <c r="AO46" s="201" t="s">
        <v>95</v>
      </c>
    </row>
    <row r="47" spans="1:41" hidden="1">
      <c r="A47" s="203" t="s">
        <v>305</v>
      </c>
      <c r="B47" s="204" t="s">
        <v>178</v>
      </c>
      <c r="D47" s="203">
        <v>65</v>
      </c>
      <c r="E47" s="203" t="s">
        <v>179</v>
      </c>
      <c r="F47" s="203">
        <v>1999</v>
      </c>
      <c r="G47" s="203">
        <v>90</v>
      </c>
      <c r="H47" s="204" t="s">
        <v>306</v>
      </c>
      <c r="I47" s="204" t="s">
        <v>181</v>
      </c>
      <c r="J47" s="204" t="s">
        <v>201</v>
      </c>
      <c r="K47" s="204" t="s">
        <v>201</v>
      </c>
      <c r="L47" s="203" t="s">
        <v>182</v>
      </c>
      <c r="N47" s="205">
        <v>13</v>
      </c>
      <c r="O47" s="205">
        <v>2</v>
      </c>
      <c r="P47" s="205">
        <v>12</v>
      </c>
      <c r="T47" s="201" t="s">
        <v>307</v>
      </c>
      <c r="U47" s="201" t="s">
        <v>187</v>
      </c>
      <c r="V47" s="203">
        <v>2000</v>
      </c>
      <c r="W47" s="203">
        <v>12</v>
      </c>
      <c r="X47" s="204" t="s">
        <v>183</v>
      </c>
      <c r="AB47" s="203" t="s">
        <v>95</v>
      </c>
      <c r="AO47" s="201" t="s">
        <v>95</v>
      </c>
    </row>
    <row r="48" spans="1:41" hidden="1">
      <c r="A48" s="203" t="s">
        <v>308</v>
      </c>
      <c r="B48" s="204" t="s">
        <v>178</v>
      </c>
      <c r="D48" s="203">
        <v>66</v>
      </c>
      <c r="E48" s="203" t="s">
        <v>179</v>
      </c>
      <c r="F48" s="203">
        <v>1932</v>
      </c>
      <c r="G48" s="203">
        <v>40</v>
      </c>
      <c r="H48" s="204" t="s">
        <v>309</v>
      </c>
      <c r="I48" s="204" t="s">
        <v>181</v>
      </c>
      <c r="J48" s="204" t="s">
        <v>113</v>
      </c>
      <c r="K48" s="204" t="s">
        <v>113</v>
      </c>
      <c r="L48" s="203" t="s">
        <v>196</v>
      </c>
      <c r="M48" s="203" t="s">
        <v>310</v>
      </c>
      <c r="P48" s="205">
        <v>12</v>
      </c>
      <c r="V48" s="203">
        <v>300</v>
      </c>
      <c r="W48" s="203">
        <v>0</v>
      </c>
      <c r="X48" s="204" t="s">
        <v>244</v>
      </c>
      <c r="AO48" s="201" t="s">
        <v>113</v>
      </c>
    </row>
    <row r="49" spans="1:41" hidden="1">
      <c r="A49" s="203" t="s">
        <v>311</v>
      </c>
      <c r="B49" s="204" t="s">
        <v>178</v>
      </c>
      <c r="D49" s="203" t="s">
        <v>248</v>
      </c>
      <c r="E49" s="203" t="s">
        <v>179</v>
      </c>
      <c r="F49" s="203">
        <v>2008</v>
      </c>
      <c r="G49" s="203">
        <v>120</v>
      </c>
      <c r="H49" s="204" t="s">
        <v>312</v>
      </c>
      <c r="I49" s="204" t="s">
        <v>181</v>
      </c>
      <c r="J49" s="204" t="s">
        <v>201</v>
      </c>
      <c r="K49" s="204" t="s">
        <v>201</v>
      </c>
      <c r="L49" s="203" t="s">
        <v>182</v>
      </c>
      <c r="N49" s="205">
        <v>15</v>
      </c>
      <c r="O49" s="205">
        <v>5</v>
      </c>
      <c r="P49" s="205">
        <v>6</v>
      </c>
      <c r="V49" s="203">
        <v>1200</v>
      </c>
      <c r="W49" s="203">
        <v>0</v>
      </c>
      <c r="X49" s="204" t="s">
        <v>183</v>
      </c>
      <c r="AO49" s="201" t="s">
        <v>95</v>
      </c>
    </row>
    <row r="50" spans="1:41" hidden="1">
      <c r="A50" s="203" t="s">
        <v>313</v>
      </c>
      <c r="B50" s="204" t="s">
        <v>178</v>
      </c>
      <c r="D50" s="203" t="s">
        <v>314</v>
      </c>
      <c r="E50" s="203" t="s">
        <v>179</v>
      </c>
      <c r="F50" s="203">
        <v>2002</v>
      </c>
      <c r="G50" s="203">
        <v>160</v>
      </c>
      <c r="H50" s="204" t="s">
        <v>180</v>
      </c>
      <c r="I50" s="204" t="s">
        <v>181</v>
      </c>
      <c r="J50" s="204" t="s">
        <v>201</v>
      </c>
      <c r="K50" s="204" t="s">
        <v>201</v>
      </c>
      <c r="L50" s="203" t="s">
        <v>182</v>
      </c>
      <c r="N50" s="205">
        <v>25</v>
      </c>
      <c r="O50" s="205" t="s">
        <v>315</v>
      </c>
      <c r="V50" s="203">
        <v>2200</v>
      </c>
      <c r="W50" s="203">
        <v>9</v>
      </c>
      <c r="X50" s="204" t="s">
        <v>257</v>
      </c>
      <c r="AB50" s="203" t="s">
        <v>95</v>
      </c>
      <c r="AO50" s="201" t="s">
        <v>95</v>
      </c>
    </row>
    <row r="51" spans="1:41" hidden="1">
      <c r="A51" s="203" t="s">
        <v>316</v>
      </c>
      <c r="B51" s="204" t="s">
        <v>178</v>
      </c>
      <c r="D51" s="203">
        <v>69</v>
      </c>
      <c r="E51" s="203" t="s">
        <v>179</v>
      </c>
      <c r="F51" s="203">
        <v>1983</v>
      </c>
      <c r="G51" s="203">
        <v>200</v>
      </c>
      <c r="H51" s="204" t="s">
        <v>180</v>
      </c>
      <c r="I51" s="204" t="s">
        <v>195</v>
      </c>
      <c r="J51" s="204" t="s">
        <v>113</v>
      </c>
      <c r="K51" s="204" t="s">
        <v>113</v>
      </c>
      <c r="L51" s="203" t="s">
        <v>182</v>
      </c>
      <c r="N51" s="205">
        <v>25</v>
      </c>
      <c r="O51" s="205">
        <v>4.5</v>
      </c>
      <c r="P51" s="205">
        <v>6</v>
      </c>
      <c r="V51" s="203">
        <v>2600</v>
      </c>
      <c r="W51" s="203">
        <v>24</v>
      </c>
      <c r="X51" s="204" t="s">
        <v>257</v>
      </c>
      <c r="AH51" s="203" t="s">
        <v>95</v>
      </c>
      <c r="AO51" s="201" t="s">
        <v>113</v>
      </c>
    </row>
    <row r="52" spans="1:41" hidden="1">
      <c r="A52" s="203" t="s">
        <v>317</v>
      </c>
      <c r="B52" s="204" t="s">
        <v>178</v>
      </c>
      <c r="D52" s="203">
        <v>70</v>
      </c>
      <c r="E52" s="203" t="s">
        <v>179</v>
      </c>
      <c r="F52" s="203">
        <v>1992</v>
      </c>
      <c r="G52" s="203">
        <v>100</v>
      </c>
      <c r="H52" s="204" t="s">
        <v>180</v>
      </c>
      <c r="I52" s="204" t="s">
        <v>181</v>
      </c>
      <c r="J52" s="204" t="s">
        <v>113</v>
      </c>
      <c r="K52" s="204" t="s">
        <v>113</v>
      </c>
      <c r="L52" s="203" t="s">
        <v>182</v>
      </c>
      <c r="N52" s="205">
        <v>12</v>
      </c>
      <c r="O52" s="205">
        <v>1.5</v>
      </c>
      <c r="P52" s="205">
        <v>12</v>
      </c>
      <c r="V52" s="203">
        <v>1500</v>
      </c>
      <c r="W52" s="203">
        <v>16</v>
      </c>
      <c r="X52" s="204" t="s">
        <v>257</v>
      </c>
      <c r="AB52" s="203" t="s">
        <v>95</v>
      </c>
      <c r="AO52" s="201" t="s">
        <v>113</v>
      </c>
    </row>
    <row r="53" spans="1:41" hidden="1">
      <c r="A53" s="203" t="s">
        <v>318</v>
      </c>
      <c r="B53" s="204" t="s">
        <v>178</v>
      </c>
      <c r="D53" s="203" t="s">
        <v>319</v>
      </c>
      <c r="E53" s="203" t="s">
        <v>179</v>
      </c>
      <c r="F53" s="203">
        <v>1996</v>
      </c>
      <c r="G53" s="203">
        <v>100</v>
      </c>
      <c r="H53" s="204" t="s">
        <v>207</v>
      </c>
      <c r="I53" s="204" t="s">
        <v>181</v>
      </c>
      <c r="J53" s="204" t="s">
        <v>201</v>
      </c>
      <c r="K53" s="204" t="s">
        <v>320</v>
      </c>
      <c r="L53" s="203" t="s">
        <v>182</v>
      </c>
      <c r="N53" s="205">
        <v>20</v>
      </c>
      <c r="T53" s="201" t="s">
        <v>252</v>
      </c>
      <c r="U53" s="201" t="s">
        <v>187</v>
      </c>
      <c r="V53" s="203">
        <v>1800</v>
      </c>
      <c r="W53" s="203">
        <v>12</v>
      </c>
      <c r="X53" s="204" t="s">
        <v>183</v>
      </c>
      <c r="AO53" s="201" t="s">
        <v>113</v>
      </c>
    </row>
    <row r="54" spans="1:41" hidden="1">
      <c r="A54" s="203" t="s">
        <v>321</v>
      </c>
      <c r="B54" s="204" t="s">
        <v>178</v>
      </c>
      <c r="D54" s="203">
        <v>75</v>
      </c>
      <c r="E54" s="203" t="s">
        <v>179</v>
      </c>
      <c r="F54" s="203">
        <v>1972</v>
      </c>
      <c r="G54" s="203">
        <v>86</v>
      </c>
      <c r="H54" s="204" t="s">
        <v>180</v>
      </c>
      <c r="I54" s="204" t="s">
        <v>214</v>
      </c>
      <c r="J54" s="204" t="s">
        <v>113</v>
      </c>
      <c r="K54" s="204" t="s">
        <v>113</v>
      </c>
      <c r="L54" s="203" t="s">
        <v>182</v>
      </c>
      <c r="N54" s="205">
        <v>11</v>
      </c>
      <c r="O54" s="205">
        <v>1.5</v>
      </c>
      <c r="P54" s="205">
        <v>6</v>
      </c>
      <c r="V54" s="203">
        <v>1200</v>
      </c>
      <c r="W54" s="203">
        <v>15</v>
      </c>
      <c r="X54" s="204" t="s">
        <v>183</v>
      </c>
      <c r="AH54" s="203" t="s">
        <v>95</v>
      </c>
      <c r="AO54" s="201" t="s">
        <v>113</v>
      </c>
    </row>
    <row r="55" spans="1:41" hidden="1">
      <c r="A55" s="203" t="s">
        <v>322</v>
      </c>
      <c r="B55" s="204" t="s">
        <v>178</v>
      </c>
      <c r="D55" s="203">
        <v>79</v>
      </c>
      <c r="E55" s="203" t="s">
        <v>179</v>
      </c>
      <c r="F55" s="203">
        <v>1950</v>
      </c>
      <c r="G55" s="203">
        <v>60</v>
      </c>
      <c r="H55" s="204" t="s">
        <v>323</v>
      </c>
      <c r="I55" s="204" t="s">
        <v>181</v>
      </c>
      <c r="J55" s="204" t="s">
        <v>113</v>
      </c>
      <c r="K55" s="204" t="s">
        <v>113</v>
      </c>
      <c r="L55" s="203" t="s">
        <v>182</v>
      </c>
      <c r="N55" s="205">
        <v>8</v>
      </c>
      <c r="O55" s="205">
        <v>3</v>
      </c>
      <c r="P55" s="205">
        <v>2</v>
      </c>
      <c r="V55" s="203">
        <v>600</v>
      </c>
      <c r="W55" s="203">
        <v>12</v>
      </c>
      <c r="X55" s="204" t="s">
        <v>263</v>
      </c>
      <c r="AO55" s="201" t="s">
        <v>113</v>
      </c>
    </row>
    <row r="56" spans="1:41" hidden="1">
      <c r="A56" s="203" t="s">
        <v>324</v>
      </c>
      <c r="B56" s="204" t="s">
        <v>178</v>
      </c>
      <c r="D56" s="203">
        <v>80</v>
      </c>
      <c r="E56" s="203" t="s">
        <v>179</v>
      </c>
      <c r="F56" s="203">
        <v>2002</v>
      </c>
      <c r="G56" s="203">
        <v>120</v>
      </c>
      <c r="H56" s="204" t="s">
        <v>180</v>
      </c>
      <c r="I56" s="204" t="s">
        <v>181</v>
      </c>
      <c r="J56" s="204" t="s">
        <v>201</v>
      </c>
      <c r="K56" s="204" t="s">
        <v>231</v>
      </c>
      <c r="L56" s="203" t="s">
        <v>182</v>
      </c>
      <c r="N56" s="205">
        <v>14</v>
      </c>
      <c r="O56" s="205">
        <v>2</v>
      </c>
      <c r="P56" s="205">
        <v>6</v>
      </c>
      <c r="T56" s="201" t="s">
        <v>325</v>
      </c>
      <c r="U56" s="201" t="s">
        <v>187</v>
      </c>
      <c r="V56" s="203">
        <v>2400</v>
      </c>
      <c r="W56" s="203">
        <v>12</v>
      </c>
      <c r="X56" s="204" t="s">
        <v>183</v>
      </c>
      <c r="AB56" s="203" t="s">
        <v>95</v>
      </c>
      <c r="AN56" s="203" t="s">
        <v>298</v>
      </c>
      <c r="AO56" s="201" t="s">
        <v>95</v>
      </c>
    </row>
    <row r="57" spans="1:41" hidden="1">
      <c r="A57" s="203" t="s">
        <v>326</v>
      </c>
      <c r="B57" s="204" t="s">
        <v>327</v>
      </c>
      <c r="D57" s="203">
        <v>5</v>
      </c>
      <c r="E57" s="203" t="s">
        <v>179</v>
      </c>
      <c r="F57" s="203">
        <v>1972</v>
      </c>
      <c r="G57" s="203">
        <v>96</v>
      </c>
      <c r="H57" s="204" t="s">
        <v>180</v>
      </c>
      <c r="I57" s="204" t="s">
        <v>181</v>
      </c>
      <c r="J57" s="204" t="s">
        <v>113</v>
      </c>
      <c r="K57" s="204" t="s">
        <v>113</v>
      </c>
      <c r="L57" s="203" t="s">
        <v>182</v>
      </c>
      <c r="N57" s="205">
        <v>14</v>
      </c>
      <c r="T57" s="201" t="s">
        <v>328</v>
      </c>
      <c r="U57" s="201" t="s">
        <v>187</v>
      </c>
      <c r="V57" s="203">
        <v>2200</v>
      </c>
      <c r="W57" s="203">
        <v>12</v>
      </c>
      <c r="X57" s="204" t="s">
        <v>183</v>
      </c>
      <c r="AB57" s="203" t="s">
        <v>95</v>
      </c>
      <c r="AI57" s="203" t="s">
        <v>95</v>
      </c>
      <c r="AJ57" s="203" t="s">
        <v>95</v>
      </c>
      <c r="AO57" s="201" t="s">
        <v>113</v>
      </c>
    </row>
    <row r="58" spans="1:41" hidden="1">
      <c r="A58" s="203" t="s">
        <v>329</v>
      </c>
      <c r="B58" s="204" t="s">
        <v>327</v>
      </c>
      <c r="D58" s="203">
        <v>6</v>
      </c>
      <c r="E58" s="203" t="s">
        <v>179</v>
      </c>
      <c r="F58" s="203">
        <v>1976</v>
      </c>
      <c r="G58" s="203">
        <v>94</v>
      </c>
      <c r="H58" s="204" t="s">
        <v>180</v>
      </c>
      <c r="I58" s="204" t="s">
        <v>181</v>
      </c>
      <c r="J58" s="204" t="s">
        <v>113</v>
      </c>
      <c r="K58" s="204" t="s">
        <v>113</v>
      </c>
      <c r="L58" s="203" t="s">
        <v>182</v>
      </c>
      <c r="N58" s="205">
        <v>12</v>
      </c>
      <c r="O58" s="205">
        <v>1.6</v>
      </c>
      <c r="P58" s="205">
        <v>15</v>
      </c>
      <c r="V58" s="203">
        <v>1500</v>
      </c>
      <c r="W58" s="203">
        <v>12</v>
      </c>
      <c r="X58" s="204" t="s">
        <v>183</v>
      </c>
      <c r="AI58" s="203" t="s">
        <v>95</v>
      </c>
      <c r="AO58" s="201" t="s">
        <v>113</v>
      </c>
    </row>
    <row r="59" spans="1:41" hidden="1">
      <c r="A59" s="203" t="s">
        <v>330</v>
      </c>
      <c r="B59" s="204" t="s">
        <v>327</v>
      </c>
      <c r="D59" s="203">
        <v>7</v>
      </c>
      <c r="E59" s="203" t="s">
        <v>179</v>
      </c>
      <c r="F59" s="203">
        <v>1985</v>
      </c>
      <c r="G59" s="203">
        <v>200</v>
      </c>
      <c r="H59" s="204" t="s">
        <v>331</v>
      </c>
      <c r="I59" s="204" t="s">
        <v>214</v>
      </c>
      <c r="J59" s="204" t="s">
        <v>113</v>
      </c>
      <c r="K59" s="204" t="s">
        <v>113</v>
      </c>
      <c r="L59" s="203" t="s">
        <v>182</v>
      </c>
      <c r="N59" s="205">
        <v>40</v>
      </c>
      <c r="P59" s="205">
        <v>10</v>
      </c>
      <c r="T59" s="201" t="s">
        <v>205</v>
      </c>
      <c r="U59" s="201" t="s">
        <v>187</v>
      </c>
      <c r="V59" s="203">
        <v>2400</v>
      </c>
      <c r="W59" s="203">
        <v>24</v>
      </c>
      <c r="X59" s="204" t="s">
        <v>183</v>
      </c>
      <c r="AB59" s="203" t="s">
        <v>95</v>
      </c>
      <c r="AO59" s="201" t="s">
        <v>95</v>
      </c>
    </row>
    <row r="60" spans="1:41" hidden="1">
      <c r="A60" s="203" t="s">
        <v>332</v>
      </c>
      <c r="B60" s="204" t="s">
        <v>327</v>
      </c>
      <c r="D60" s="203">
        <v>9</v>
      </c>
      <c r="E60" s="203" t="s">
        <v>179</v>
      </c>
      <c r="F60" s="203">
        <v>1976</v>
      </c>
      <c r="G60" s="203">
        <v>94</v>
      </c>
      <c r="H60" s="204" t="s">
        <v>180</v>
      </c>
      <c r="I60" s="204" t="s">
        <v>214</v>
      </c>
      <c r="J60" s="204" t="s">
        <v>113</v>
      </c>
      <c r="K60" s="204" t="s">
        <v>113</v>
      </c>
      <c r="L60" s="203" t="s">
        <v>182</v>
      </c>
      <c r="N60" s="205">
        <v>13</v>
      </c>
      <c r="O60" s="205">
        <v>1.5</v>
      </c>
      <c r="P60" s="205">
        <v>10</v>
      </c>
      <c r="V60" s="203">
        <v>1500</v>
      </c>
      <c r="W60" s="203">
        <v>12</v>
      </c>
      <c r="X60" s="204" t="s">
        <v>183</v>
      </c>
      <c r="AO60" s="201" t="s">
        <v>113</v>
      </c>
    </row>
    <row r="61" spans="1:41" hidden="1">
      <c r="A61" s="203" t="s">
        <v>333</v>
      </c>
      <c r="B61" s="204" t="s">
        <v>327</v>
      </c>
      <c r="D61" s="203">
        <v>10</v>
      </c>
      <c r="E61" s="203" t="s">
        <v>179</v>
      </c>
      <c r="F61" s="203">
        <v>1979</v>
      </c>
      <c r="G61" s="203">
        <v>110</v>
      </c>
      <c r="H61" s="204" t="s">
        <v>180</v>
      </c>
      <c r="I61" s="204" t="s">
        <v>181</v>
      </c>
      <c r="J61" s="204" t="s">
        <v>113</v>
      </c>
      <c r="K61" s="204" t="s">
        <v>113</v>
      </c>
      <c r="L61" s="203" t="s">
        <v>182</v>
      </c>
      <c r="N61" s="205">
        <v>13</v>
      </c>
      <c r="O61" s="205">
        <v>3</v>
      </c>
      <c r="P61" s="205">
        <v>10</v>
      </c>
      <c r="V61" s="203">
        <v>1800</v>
      </c>
      <c r="W61" s="203">
        <v>12</v>
      </c>
      <c r="X61" s="204" t="s">
        <v>183</v>
      </c>
      <c r="AI61" s="203" t="s">
        <v>95</v>
      </c>
      <c r="AO61" s="201" t="s">
        <v>113</v>
      </c>
    </row>
    <row r="62" spans="1:41" hidden="1">
      <c r="A62" s="203" t="s">
        <v>334</v>
      </c>
      <c r="B62" s="204" t="s">
        <v>327</v>
      </c>
      <c r="D62" s="203">
        <v>11</v>
      </c>
      <c r="E62" s="203" t="s">
        <v>179</v>
      </c>
      <c r="F62" s="203">
        <v>1971</v>
      </c>
      <c r="G62" s="203">
        <v>80</v>
      </c>
      <c r="H62" s="204" t="s">
        <v>335</v>
      </c>
      <c r="I62" s="204" t="s">
        <v>181</v>
      </c>
      <c r="J62" s="204" t="s">
        <v>201</v>
      </c>
      <c r="K62" s="204" t="s">
        <v>201</v>
      </c>
      <c r="L62" s="203" t="s">
        <v>182</v>
      </c>
      <c r="N62" s="205">
        <v>11</v>
      </c>
      <c r="T62" s="201" t="s">
        <v>186</v>
      </c>
      <c r="U62" s="201" t="s">
        <v>187</v>
      </c>
      <c r="V62" s="203">
        <v>1200</v>
      </c>
      <c r="W62" s="203">
        <v>6</v>
      </c>
      <c r="X62" s="204" t="s">
        <v>183</v>
      </c>
      <c r="AO62" s="201" t="s">
        <v>113</v>
      </c>
    </row>
    <row r="63" spans="1:41" hidden="1">
      <c r="A63" s="203" t="s">
        <v>336</v>
      </c>
      <c r="B63" s="204" t="s">
        <v>327</v>
      </c>
      <c r="D63" s="203">
        <v>13</v>
      </c>
      <c r="E63" s="203" t="s">
        <v>179</v>
      </c>
      <c r="F63" s="203">
        <v>1982</v>
      </c>
      <c r="G63" s="203">
        <v>220</v>
      </c>
      <c r="H63" s="204" t="s">
        <v>337</v>
      </c>
      <c r="I63" s="204" t="s">
        <v>181</v>
      </c>
      <c r="J63" s="204" t="s">
        <v>113</v>
      </c>
      <c r="K63" s="204" t="s">
        <v>113</v>
      </c>
      <c r="L63" s="203" t="s">
        <v>182</v>
      </c>
      <c r="N63" s="205">
        <v>26</v>
      </c>
      <c r="O63" s="205" t="s">
        <v>338</v>
      </c>
      <c r="P63" s="205">
        <v>5</v>
      </c>
      <c r="V63" s="203">
        <v>1800</v>
      </c>
      <c r="W63" s="203">
        <v>15</v>
      </c>
      <c r="X63" s="204" t="s">
        <v>287</v>
      </c>
      <c r="Y63" s="203" t="s">
        <v>199</v>
      </c>
      <c r="AB63" s="203" t="s">
        <v>95</v>
      </c>
      <c r="AO63" s="201" t="s">
        <v>95</v>
      </c>
    </row>
    <row r="64" spans="1:41" hidden="1">
      <c r="A64" s="203" t="s">
        <v>339</v>
      </c>
      <c r="B64" s="204" t="s">
        <v>327</v>
      </c>
      <c r="E64" s="203" t="s">
        <v>179</v>
      </c>
      <c r="F64" s="203">
        <v>1981</v>
      </c>
      <c r="G64" s="203">
        <v>160</v>
      </c>
      <c r="H64" s="204" t="s">
        <v>234</v>
      </c>
      <c r="I64" s="204" t="s">
        <v>181</v>
      </c>
      <c r="J64" s="204" t="s">
        <v>201</v>
      </c>
      <c r="K64" s="204" t="s">
        <v>231</v>
      </c>
      <c r="L64" s="203" t="s">
        <v>182</v>
      </c>
      <c r="N64" s="205">
        <v>26</v>
      </c>
      <c r="O64" s="205">
        <v>3</v>
      </c>
      <c r="T64" s="201" t="s">
        <v>186</v>
      </c>
      <c r="U64" s="201" t="s">
        <v>187</v>
      </c>
      <c r="V64" s="203">
        <v>2600</v>
      </c>
      <c r="W64" s="203">
        <v>16</v>
      </c>
      <c r="X64" s="204" t="s">
        <v>183</v>
      </c>
      <c r="AB64" s="203" t="s">
        <v>95</v>
      </c>
      <c r="AO64" s="201" t="s">
        <v>113</v>
      </c>
    </row>
    <row r="65" spans="1:41" hidden="1">
      <c r="A65" s="203" t="s">
        <v>340</v>
      </c>
      <c r="B65" s="204" t="s">
        <v>327</v>
      </c>
      <c r="D65" s="203">
        <v>14</v>
      </c>
      <c r="E65" s="203" t="s">
        <v>179</v>
      </c>
      <c r="F65" s="203">
        <v>1981</v>
      </c>
      <c r="G65" s="203">
        <v>90</v>
      </c>
      <c r="H65" s="204" t="s">
        <v>341</v>
      </c>
      <c r="I65" s="204" t="s">
        <v>181</v>
      </c>
      <c r="J65" s="204" t="s">
        <v>201</v>
      </c>
      <c r="K65" s="204" t="s">
        <v>201</v>
      </c>
      <c r="L65" s="203" t="s">
        <v>182</v>
      </c>
      <c r="N65" s="205">
        <v>12</v>
      </c>
      <c r="T65" s="201" t="s">
        <v>186</v>
      </c>
      <c r="U65" s="201" t="s">
        <v>187</v>
      </c>
      <c r="V65" s="203">
        <v>1700</v>
      </c>
      <c r="W65" s="203">
        <v>12</v>
      </c>
      <c r="X65" s="204" t="s">
        <v>183</v>
      </c>
      <c r="AB65" s="203" t="s">
        <v>95</v>
      </c>
      <c r="AO65" s="201" t="s">
        <v>113</v>
      </c>
    </row>
    <row r="66" spans="1:41">
      <c r="A66" s="203" t="s">
        <v>342</v>
      </c>
      <c r="B66" s="204" t="s">
        <v>327</v>
      </c>
      <c r="D66" s="203">
        <v>15</v>
      </c>
      <c r="E66" s="203" t="s">
        <v>179</v>
      </c>
      <c r="F66" s="203">
        <v>1968</v>
      </c>
      <c r="G66" s="203">
        <v>160</v>
      </c>
      <c r="H66" s="204" t="s">
        <v>302</v>
      </c>
      <c r="I66" s="204" t="s">
        <v>181</v>
      </c>
      <c r="J66" s="204" t="s">
        <v>201</v>
      </c>
      <c r="K66" s="211" t="s">
        <v>201</v>
      </c>
      <c r="L66" s="203" t="s">
        <v>182</v>
      </c>
      <c r="N66" s="205">
        <v>20</v>
      </c>
      <c r="O66" s="205">
        <v>7</v>
      </c>
      <c r="P66" s="205">
        <v>3</v>
      </c>
      <c r="R66" s="203"/>
      <c r="S66" s="203"/>
      <c r="T66" s="203"/>
      <c r="U66" s="203"/>
      <c r="V66" s="203">
        <v>2000</v>
      </c>
      <c r="W66" s="203">
        <v>24</v>
      </c>
      <c r="X66" s="204" t="s">
        <v>257</v>
      </c>
      <c r="AB66" s="203" t="s">
        <v>95</v>
      </c>
      <c r="AC66" s="203" t="s">
        <v>95</v>
      </c>
      <c r="AN66" s="203" t="s">
        <v>343</v>
      </c>
      <c r="AO66" s="201" t="s">
        <v>113</v>
      </c>
    </row>
    <row r="67" spans="1:41" hidden="1">
      <c r="A67" s="203" t="s">
        <v>344</v>
      </c>
      <c r="B67" s="204" t="s">
        <v>327</v>
      </c>
      <c r="D67" s="203">
        <v>23</v>
      </c>
      <c r="E67" s="203" t="s">
        <v>179</v>
      </c>
      <c r="F67" s="203">
        <v>1942</v>
      </c>
      <c r="G67" s="203">
        <v>100</v>
      </c>
      <c r="H67" s="204" t="s">
        <v>180</v>
      </c>
      <c r="I67" s="204" t="s">
        <v>181</v>
      </c>
      <c r="J67" s="204" t="s">
        <v>113</v>
      </c>
      <c r="K67" s="211" t="s">
        <v>113</v>
      </c>
      <c r="L67" s="203" t="s">
        <v>182</v>
      </c>
      <c r="N67" s="205">
        <v>13</v>
      </c>
      <c r="P67" s="205">
        <v>5</v>
      </c>
      <c r="R67" s="203"/>
      <c r="S67" s="203"/>
      <c r="T67" s="203" t="s">
        <v>345</v>
      </c>
      <c r="U67" s="203" t="s">
        <v>187</v>
      </c>
      <c r="V67" s="203">
        <v>1200</v>
      </c>
      <c r="W67" s="203">
        <v>24</v>
      </c>
      <c r="X67" s="204" t="s">
        <v>183</v>
      </c>
      <c r="AI67" s="203" t="s">
        <v>95</v>
      </c>
      <c r="AO67" s="201" t="s">
        <v>113</v>
      </c>
    </row>
    <row r="68" spans="1:41" hidden="1">
      <c r="A68" s="203" t="s">
        <v>346</v>
      </c>
      <c r="B68" s="204" t="s">
        <v>327</v>
      </c>
      <c r="D68" s="203">
        <v>24</v>
      </c>
      <c r="E68" s="203" t="s">
        <v>179</v>
      </c>
      <c r="F68" s="203">
        <v>1971</v>
      </c>
      <c r="G68" s="203">
        <v>180</v>
      </c>
      <c r="H68" s="204" t="s">
        <v>286</v>
      </c>
      <c r="I68" s="204" t="s">
        <v>181</v>
      </c>
      <c r="J68" s="204" t="s">
        <v>201</v>
      </c>
      <c r="K68" s="211" t="s">
        <v>201</v>
      </c>
      <c r="L68" s="203" t="s">
        <v>182</v>
      </c>
      <c r="N68" s="205">
        <v>26</v>
      </c>
      <c r="R68" s="203"/>
      <c r="S68" s="203"/>
      <c r="T68" s="203" t="s">
        <v>205</v>
      </c>
      <c r="U68" s="203" t="s">
        <v>187</v>
      </c>
      <c r="V68" s="203">
        <v>2400</v>
      </c>
      <c r="W68" s="203">
        <v>12</v>
      </c>
      <c r="X68" s="204" t="s">
        <v>183</v>
      </c>
      <c r="AO68" s="201" t="s">
        <v>113</v>
      </c>
    </row>
    <row r="69" spans="1:41" hidden="1">
      <c r="A69" s="203" t="s">
        <v>347</v>
      </c>
      <c r="B69" s="204" t="s">
        <v>348</v>
      </c>
      <c r="D69" s="203">
        <v>1</v>
      </c>
      <c r="E69" s="203" t="s">
        <v>179</v>
      </c>
      <c r="F69" s="203">
        <v>1977</v>
      </c>
      <c r="G69" s="203">
        <v>200</v>
      </c>
      <c r="H69" s="204" t="s">
        <v>349</v>
      </c>
      <c r="I69" s="204" t="s">
        <v>181</v>
      </c>
      <c r="J69" s="204" t="s">
        <v>201</v>
      </c>
      <c r="K69" s="211" t="s">
        <v>231</v>
      </c>
      <c r="L69" s="203" t="s">
        <v>182</v>
      </c>
      <c r="N69" s="210">
        <v>36</v>
      </c>
      <c r="O69" s="205">
        <v>4</v>
      </c>
      <c r="P69" s="205">
        <v>6</v>
      </c>
      <c r="R69" s="203"/>
      <c r="S69" s="203"/>
      <c r="T69" s="203" t="s">
        <v>350</v>
      </c>
      <c r="U69" s="203" t="s">
        <v>187</v>
      </c>
      <c r="V69" s="203">
        <v>1800</v>
      </c>
      <c r="W69" s="203">
        <v>12</v>
      </c>
      <c r="X69" s="204" t="s">
        <v>257</v>
      </c>
      <c r="AB69" s="203" t="s">
        <v>95</v>
      </c>
      <c r="AO69" s="201" t="s">
        <v>113</v>
      </c>
    </row>
    <row r="70" spans="1:41" hidden="1">
      <c r="A70" s="203" t="s">
        <v>351</v>
      </c>
      <c r="B70" s="204" t="s">
        <v>348</v>
      </c>
      <c r="D70" s="203">
        <v>2</v>
      </c>
      <c r="E70" s="203" t="s">
        <v>179</v>
      </c>
      <c r="F70" s="203">
        <v>1971</v>
      </c>
      <c r="G70" s="203">
        <v>92</v>
      </c>
      <c r="H70" s="204" t="s">
        <v>180</v>
      </c>
      <c r="I70" s="204" t="s">
        <v>181</v>
      </c>
      <c r="J70" s="204" t="s">
        <v>113</v>
      </c>
      <c r="K70" s="211" t="s">
        <v>113</v>
      </c>
      <c r="L70" s="203" t="s">
        <v>182</v>
      </c>
      <c r="N70" s="205">
        <v>10</v>
      </c>
      <c r="O70" s="205">
        <v>3</v>
      </c>
      <c r="P70" s="205">
        <v>6</v>
      </c>
      <c r="R70" s="203"/>
      <c r="S70" s="203"/>
      <c r="T70" s="203"/>
      <c r="U70" s="203"/>
      <c r="V70" s="203">
        <v>1200</v>
      </c>
      <c r="W70" s="203">
        <v>9</v>
      </c>
      <c r="X70" s="204" t="s">
        <v>183</v>
      </c>
      <c r="AO70" s="201" t="s">
        <v>113</v>
      </c>
    </row>
    <row r="71" spans="1:41" hidden="1">
      <c r="A71" s="203" t="s">
        <v>352</v>
      </c>
      <c r="B71" s="204" t="s">
        <v>348</v>
      </c>
      <c r="E71" s="203" t="s">
        <v>179</v>
      </c>
      <c r="F71" s="203">
        <v>1991</v>
      </c>
      <c r="G71" s="203">
        <v>180</v>
      </c>
      <c r="H71" s="204" t="s">
        <v>286</v>
      </c>
      <c r="I71" s="204" t="s">
        <v>181</v>
      </c>
      <c r="J71" s="204" t="s">
        <v>201</v>
      </c>
      <c r="K71" s="211" t="s">
        <v>201</v>
      </c>
      <c r="L71" s="203" t="s">
        <v>182</v>
      </c>
      <c r="N71" s="205">
        <v>20</v>
      </c>
      <c r="O71" s="205" t="s">
        <v>296</v>
      </c>
      <c r="R71" s="203"/>
      <c r="S71" s="203"/>
      <c r="T71" s="203"/>
      <c r="U71" s="203"/>
      <c r="V71" s="203">
        <v>2000</v>
      </c>
      <c r="W71" s="203">
        <v>12</v>
      </c>
      <c r="X71" s="204" t="s">
        <v>183</v>
      </c>
      <c r="AB71" s="203" t="s">
        <v>95</v>
      </c>
      <c r="AD71" s="203" t="s">
        <v>95</v>
      </c>
      <c r="AO71" s="201" t="s">
        <v>95</v>
      </c>
    </row>
    <row r="72" spans="1:41" hidden="1">
      <c r="A72" s="203" t="s">
        <v>353</v>
      </c>
      <c r="B72" s="204" t="s">
        <v>348</v>
      </c>
      <c r="D72" s="203">
        <v>3</v>
      </c>
      <c r="E72" s="203" t="s">
        <v>179</v>
      </c>
      <c r="F72" s="203" t="s">
        <v>354</v>
      </c>
      <c r="G72" s="203">
        <v>210</v>
      </c>
      <c r="H72" s="204" t="s">
        <v>355</v>
      </c>
      <c r="I72" s="204" t="s">
        <v>181</v>
      </c>
      <c r="J72" s="204" t="s">
        <v>201</v>
      </c>
      <c r="K72" s="211" t="s">
        <v>201</v>
      </c>
      <c r="L72" s="203" t="s">
        <v>182</v>
      </c>
      <c r="N72" s="210">
        <v>26</v>
      </c>
      <c r="O72" s="205" t="s">
        <v>356</v>
      </c>
      <c r="R72" s="203"/>
      <c r="S72" s="203"/>
      <c r="T72" s="203"/>
      <c r="U72" s="203"/>
      <c r="V72" s="203">
        <v>3000</v>
      </c>
      <c r="W72" s="203">
        <v>12</v>
      </c>
      <c r="X72" s="204" t="s">
        <v>183</v>
      </c>
      <c r="AO72" s="201" t="s">
        <v>113</v>
      </c>
    </row>
    <row r="73" spans="1:41" hidden="1">
      <c r="A73" s="203" t="s">
        <v>357</v>
      </c>
      <c r="B73" s="204" t="s">
        <v>348</v>
      </c>
      <c r="D73" s="203">
        <v>4</v>
      </c>
      <c r="E73" s="203" t="s">
        <v>179</v>
      </c>
      <c r="F73" s="203">
        <v>1962</v>
      </c>
      <c r="G73" s="203">
        <v>72</v>
      </c>
      <c r="H73" s="204" t="s">
        <v>180</v>
      </c>
      <c r="I73" s="204" t="s">
        <v>214</v>
      </c>
      <c r="J73" s="204" t="s">
        <v>113</v>
      </c>
      <c r="K73" s="211" t="s">
        <v>113</v>
      </c>
      <c r="L73" s="203" t="s">
        <v>182</v>
      </c>
      <c r="N73" s="207">
        <v>8</v>
      </c>
      <c r="O73" s="205">
        <v>1.5</v>
      </c>
      <c r="P73" s="205">
        <v>10</v>
      </c>
      <c r="R73" s="203"/>
      <c r="S73" s="203"/>
      <c r="T73" s="203"/>
      <c r="U73" s="203"/>
      <c r="V73" s="203">
        <v>900</v>
      </c>
      <c r="W73" s="203">
        <v>12</v>
      </c>
      <c r="X73" s="204" t="s">
        <v>183</v>
      </c>
      <c r="AO73" s="201" t="s">
        <v>113</v>
      </c>
    </row>
    <row r="74" spans="1:41" hidden="1">
      <c r="A74" s="203" t="s">
        <v>358</v>
      </c>
      <c r="B74" s="204" t="s">
        <v>348</v>
      </c>
      <c r="D74" s="203">
        <v>5</v>
      </c>
      <c r="E74" s="203" t="s">
        <v>179</v>
      </c>
      <c r="F74" s="203">
        <v>1974</v>
      </c>
      <c r="G74" s="203">
        <v>200</v>
      </c>
      <c r="H74" s="204" t="s">
        <v>359</v>
      </c>
      <c r="I74" s="204" t="s">
        <v>181</v>
      </c>
      <c r="J74" s="204" t="s">
        <v>201</v>
      </c>
      <c r="K74" s="211" t="s">
        <v>320</v>
      </c>
      <c r="L74" s="203" t="s">
        <v>182</v>
      </c>
      <c r="N74" s="205">
        <v>26</v>
      </c>
      <c r="O74" s="205" t="s">
        <v>356</v>
      </c>
      <c r="R74" s="203"/>
      <c r="S74" s="203"/>
      <c r="T74" s="203"/>
      <c r="U74" s="203"/>
      <c r="V74" s="203">
        <v>3000</v>
      </c>
      <c r="W74" s="203">
        <v>12</v>
      </c>
      <c r="X74" s="204" t="s">
        <v>257</v>
      </c>
      <c r="Z74" s="203" t="s">
        <v>360</v>
      </c>
      <c r="AO74" s="203" t="s">
        <v>95</v>
      </c>
    </row>
    <row r="75" spans="1:41" hidden="1">
      <c r="A75" s="203" t="s">
        <v>361</v>
      </c>
      <c r="B75" s="204" t="s">
        <v>348</v>
      </c>
      <c r="D75" s="206" t="s">
        <v>362</v>
      </c>
      <c r="E75" s="203" t="s">
        <v>179</v>
      </c>
      <c r="F75" s="203">
        <v>1956</v>
      </c>
      <c r="G75" s="203">
        <v>70</v>
      </c>
      <c r="H75" s="204" t="s">
        <v>363</v>
      </c>
      <c r="I75" s="204" t="s">
        <v>181</v>
      </c>
      <c r="J75" s="204" t="s">
        <v>113</v>
      </c>
      <c r="K75" s="211" t="s">
        <v>113</v>
      </c>
      <c r="L75" s="203" t="s">
        <v>364</v>
      </c>
      <c r="O75" s="205">
        <v>1.5</v>
      </c>
      <c r="P75" s="205">
        <v>6</v>
      </c>
      <c r="R75" s="203"/>
      <c r="S75" s="203"/>
      <c r="T75" s="203"/>
      <c r="U75" s="203"/>
      <c r="V75" s="203">
        <v>900</v>
      </c>
      <c r="W75" s="206" t="s">
        <v>362</v>
      </c>
      <c r="X75" s="204" t="s">
        <v>198</v>
      </c>
      <c r="Y75" s="203" t="s">
        <v>199</v>
      </c>
      <c r="AO75" s="201" t="s">
        <v>113</v>
      </c>
    </row>
    <row r="76" spans="1:41" hidden="1">
      <c r="A76" s="203" t="s">
        <v>365</v>
      </c>
      <c r="B76" s="204" t="s">
        <v>366</v>
      </c>
      <c r="D76" s="206" t="s">
        <v>367</v>
      </c>
      <c r="E76" s="203" t="s">
        <v>179</v>
      </c>
      <c r="F76" s="203">
        <v>1971</v>
      </c>
      <c r="G76" s="203">
        <v>92</v>
      </c>
      <c r="H76" s="204" t="s">
        <v>180</v>
      </c>
      <c r="I76" s="204" t="s">
        <v>214</v>
      </c>
      <c r="J76" s="204" t="s">
        <v>113</v>
      </c>
      <c r="K76" s="204" t="s">
        <v>113</v>
      </c>
      <c r="L76" s="203" t="s">
        <v>182</v>
      </c>
      <c r="N76" s="205">
        <v>10</v>
      </c>
      <c r="O76" s="205">
        <v>2.5</v>
      </c>
      <c r="P76" s="205">
        <v>6</v>
      </c>
      <c r="V76" s="203">
        <v>1200</v>
      </c>
      <c r="W76" s="206" t="s">
        <v>368</v>
      </c>
      <c r="X76" s="204" t="s">
        <v>183</v>
      </c>
      <c r="AO76" s="201" t="s">
        <v>113</v>
      </c>
    </row>
    <row r="77" spans="1:41" hidden="1">
      <c r="A77" s="203" t="s">
        <v>369</v>
      </c>
      <c r="B77" s="204" t="s">
        <v>366</v>
      </c>
      <c r="D77" s="206" t="s">
        <v>370</v>
      </c>
      <c r="E77" s="203" t="s">
        <v>179</v>
      </c>
      <c r="F77" s="203">
        <v>1971</v>
      </c>
      <c r="G77" s="203">
        <v>82</v>
      </c>
      <c r="H77" s="204" t="s">
        <v>180</v>
      </c>
      <c r="I77" s="204" t="s">
        <v>214</v>
      </c>
      <c r="J77" s="204" t="s">
        <v>113</v>
      </c>
      <c r="K77" s="204" t="s">
        <v>113</v>
      </c>
      <c r="L77" s="203" t="s">
        <v>182</v>
      </c>
      <c r="N77" s="205">
        <v>11</v>
      </c>
      <c r="O77" s="205">
        <v>2</v>
      </c>
      <c r="P77" s="205">
        <v>6</v>
      </c>
      <c r="V77" s="203">
        <v>1100</v>
      </c>
      <c r="W77" s="206" t="s">
        <v>362</v>
      </c>
      <c r="X77" s="204" t="s">
        <v>183</v>
      </c>
      <c r="AO77" s="201" t="s">
        <v>113</v>
      </c>
    </row>
    <row r="78" spans="1:41" hidden="1">
      <c r="A78" s="203" t="s">
        <v>371</v>
      </c>
      <c r="B78" s="204" t="s">
        <v>366</v>
      </c>
      <c r="D78" s="206" t="s">
        <v>372</v>
      </c>
      <c r="E78" s="203" t="s">
        <v>179</v>
      </c>
      <c r="F78" s="203">
        <v>1945</v>
      </c>
      <c r="G78" s="203">
        <v>60</v>
      </c>
      <c r="H78" s="204" t="s">
        <v>220</v>
      </c>
      <c r="I78" s="204" t="s">
        <v>181</v>
      </c>
      <c r="J78" s="204" t="s">
        <v>113</v>
      </c>
      <c r="K78" s="204" t="s">
        <v>113</v>
      </c>
      <c r="L78" s="203" t="s">
        <v>182</v>
      </c>
      <c r="N78" s="205">
        <v>12</v>
      </c>
      <c r="O78" s="205" t="s">
        <v>373</v>
      </c>
      <c r="V78" s="203">
        <v>1800</v>
      </c>
      <c r="W78" s="206" t="s">
        <v>368</v>
      </c>
      <c r="X78" s="204" t="s">
        <v>257</v>
      </c>
      <c r="AI78" s="203" t="s">
        <v>95</v>
      </c>
      <c r="AJ78" s="203" t="s">
        <v>95</v>
      </c>
      <c r="AO78" s="201" t="s">
        <v>95</v>
      </c>
    </row>
    <row r="79" spans="1:41" hidden="1">
      <c r="A79" s="203" t="s">
        <v>374</v>
      </c>
      <c r="B79" s="204" t="s">
        <v>366</v>
      </c>
      <c r="D79" s="206"/>
      <c r="E79" s="203" t="s">
        <v>179</v>
      </c>
      <c r="F79" s="203">
        <v>1971</v>
      </c>
      <c r="G79" s="203">
        <v>160</v>
      </c>
      <c r="H79" s="204" t="s">
        <v>306</v>
      </c>
      <c r="I79" s="204" t="s">
        <v>181</v>
      </c>
      <c r="J79" s="204" t="s">
        <v>201</v>
      </c>
      <c r="K79" s="204" t="s">
        <v>231</v>
      </c>
      <c r="L79" s="203" t="s">
        <v>182</v>
      </c>
      <c r="N79" s="205">
        <v>22</v>
      </c>
      <c r="T79" s="201" t="s">
        <v>205</v>
      </c>
      <c r="U79" s="201" t="s">
        <v>187</v>
      </c>
      <c r="V79" s="203">
        <v>2400</v>
      </c>
      <c r="W79" s="206" t="s">
        <v>375</v>
      </c>
      <c r="X79" s="204" t="s">
        <v>183</v>
      </c>
      <c r="AO79" s="201" t="s">
        <v>95</v>
      </c>
    </row>
    <row r="80" spans="1:41">
      <c r="A80" s="203" t="s">
        <v>376</v>
      </c>
      <c r="B80" s="204" t="s">
        <v>366</v>
      </c>
      <c r="D80" s="206"/>
      <c r="E80" s="203" t="s">
        <v>179</v>
      </c>
      <c r="F80" s="203">
        <v>1961</v>
      </c>
      <c r="G80" s="203">
        <v>105</v>
      </c>
      <c r="H80" s="204" t="s">
        <v>377</v>
      </c>
      <c r="I80" s="204" t="s">
        <v>181</v>
      </c>
      <c r="J80" s="204" t="s">
        <v>113</v>
      </c>
      <c r="K80" s="204" t="s">
        <v>113</v>
      </c>
      <c r="L80" s="203" t="s">
        <v>182</v>
      </c>
      <c r="N80" s="205">
        <v>11</v>
      </c>
      <c r="O80" s="205">
        <v>3</v>
      </c>
      <c r="P80" s="205">
        <v>10</v>
      </c>
      <c r="V80" s="203">
        <v>1600</v>
      </c>
      <c r="W80" s="206" t="s">
        <v>378</v>
      </c>
      <c r="X80" s="204" t="s">
        <v>257</v>
      </c>
      <c r="AC80" s="203" t="s">
        <v>95</v>
      </c>
      <c r="AO80" s="201" t="s">
        <v>113</v>
      </c>
    </row>
    <row r="81" spans="1:41">
      <c r="A81" s="203" t="s">
        <v>379</v>
      </c>
      <c r="B81" s="204" t="s">
        <v>366</v>
      </c>
      <c r="D81" s="206" t="s">
        <v>380</v>
      </c>
      <c r="E81" s="203" t="s">
        <v>179</v>
      </c>
      <c r="F81" s="203">
        <v>1980</v>
      </c>
      <c r="G81" s="203">
        <v>180</v>
      </c>
      <c r="H81" s="204" t="s">
        <v>180</v>
      </c>
      <c r="I81" s="204" t="s">
        <v>181</v>
      </c>
      <c r="J81" s="204" t="s">
        <v>113</v>
      </c>
      <c r="K81" s="204" t="s">
        <v>113</v>
      </c>
      <c r="L81" s="203" t="s">
        <v>182</v>
      </c>
      <c r="N81" s="205">
        <v>26</v>
      </c>
      <c r="O81" s="205">
        <v>7</v>
      </c>
      <c r="P81" s="205">
        <v>12</v>
      </c>
      <c r="V81" s="203">
        <v>3000</v>
      </c>
      <c r="W81" s="206" t="s">
        <v>381</v>
      </c>
      <c r="X81" s="204" t="s">
        <v>183</v>
      </c>
      <c r="AC81" s="203" t="s">
        <v>95</v>
      </c>
      <c r="AD81" s="203" t="s">
        <v>95</v>
      </c>
      <c r="AI81" s="203" t="s">
        <v>95</v>
      </c>
      <c r="AO81" s="201" t="s">
        <v>95</v>
      </c>
    </row>
    <row r="82" spans="1:41" hidden="1">
      <c r="A82" s="203" t="s">
        <v>382</v>
      </c>
      <c r="B82" s="204" t="s">
        <v>366</v>
      </c>
      <c r="D82" s="206" t="s">
        <v>368</v>
      </c>
      <c r="E82" s="203" t="s">
        <v>179</v>
      </c>
      <c r="F82" s="203">
        <v>1962</v>
      </c>
      <c r="G82" s="203">
        <v>90</v>
      </c>
      <c r="H82" s="204" t="s">
        <v>180</v>
      </c>
      <c r="I82" s="204" t="s">
        <v>195</v>
      </c>
      <c r="J82" s="204" t="s">
        <v>113</v>
      </c>
      <c r="K82" s="204" t="s">
        <v>113</v>
      </c>
      <c r="L82" s="203" t="s">
        <v>182</v>
      </c>
      <c r="N82" s="205">
        <v>11</v>
      </c>
      <c r="O82" s="205">
        <v>1.5</v>
      </c>
      <c r="P82" s="205">
        <v>6</v>
      </c>
      <c r="R82" s="203"/>
      <c r="S82" s="203"/>
      <c r="T82" s="203"/>
      <c r="U82" s="203"/>
      <c r="V82" s="203">
        <v>1200</v>
      </c>
      <c r="W82" s="203">
        <v>9</v>
      </c>
      <c r="X82" s="204" t="s">
        <v>183</v>
      </c>
      <c r="AO82" s="201" t="s">
        <v>113</v>
      </c>
    </row>
    <row r="83" spans="1:41" hidden="1">
      <c r="A83" s="203" t="s">
        <v>383</v>
      </c>
      <c r="B83" s="204" t="s">
        <v>366</v>
      </c>
      <c r="D83" s="206" t="s">
        <v>384</v>
      </c>
      <c r="E83" s="203" t="s">
        <v>179</v>
      </c>
      <c r="F83" s="203">
        <v>1971</v>
      </c>
      <c r="G83" s="203">
        <v>200</v>
      </c>
      <c r="H83" s="204" t="s">
        <v>180</v>
      </c>
      <c r="I83" s="204" t="s">
        <v>195</v>
      </c>
      <c r="J83" s="204" t="s">
        <v>113</v>
      </c>
      <c r="K83" s="204" t="s">
        <v>113</v>
      </c>
      <c r="L83" s="203" t="s">
        <v>182</v>
      </c>
      <c r="N83" s="205">
        <v>24</v>
      </c>
      <c r="R83" s="203"/>
      <c r="S83" s="203"/>
      <c r="T83" s="203" t="s">
        <v>208</v>
      </c>
      <c r="U83" s="203" t="s">
        <v>187</v>
      </c>
      <c r="V83" s="203">
        <v>1900</v>
      </c>
      <c r="W83" s="203">
        <v>12</v>
      </c>
      <c r="X83" s="204" t="s">
        <v>263</v>
      </c>
      <c r="AO83" s="201" t="s">
        <v>95</v>
      </c>
    </row>
    <row r="84" spans="1:41" hidden="1">
      <c r="A84" s="203" t="s">
        <v>385</v>
      </c>
      <c r="B84" s="204" t="s">
        <v>366</v>
      </c>
      <c r="D84" s="206" t="s">
        <v>386</v>
      </c>
      <c r="E84" s="203" t="s">
        <v>179</v>
      </c>
      <c r="F84" s="203">
        <v>1981</v>
      </c>
      <c r="G84" s="203">
        <v>120</v>
      </c>
      <c r="H84" s="204" t="s">
        <v>180</v>
      </c>
      <c r="I84" s="204" t="s">
        <v>181</v>
      </c>
      <c r="J84" s="204" t="s">
        <v>113</v>
      </c>
      <c r="K84" s="204" t="s">
        <v>113</v>
      </c>
      <c r="L84" s="203" t="s">
        <v>182</v>
      </c>
      <c r="N84" s="205">
        <v>16</v>
      </c>
      <c r="O84" s="205">
        <v>4</v>
      </c>
      <c r="P84" s="205">
        <v>10</v>
      </c>
      <c r="R84" s="203"/>
      <c r="S84" s="203"/>
      <c r="T84" s="203"/>
      <c r="U84" s="203"/>
      <c r="V84" s="203">
        <v>2400</v>
      </c>
      <c r="W84" s="203">
        <v>6</v>
      </c>
      <c r="X84" s="204" t="s">
        <v>183</v>
      </c>
      <c r="AD84" s="203" t="s">
        <v>95</v>
      </c>
      <c r="AO84" s="201" t="s">
        <v>113</v>
      </c>
    </row>
    <row r="85" spans="1:41" hidden="1">
      <c r="A85" s="203" t="s">
        <v>387</v>
      </c>
      <c r="B85" s="204" t="s">
        <v>366</v>
      </c>
      <c r="D85" s="206" t="s">
        <v>388</v>
      </c>
      <c r="E85" s="203" t="s">
        <v>179</v>
      </c>
      <c r="F85" s="203">
        <v>1996</v>
      </c>
      <c r="G85" s="203">
        <v>130</v>
      </c>
      <c r="H85" s="204" t="s">
        <v>389</v>
      </c>
      <c r="I85" s="204" t="s">
        <v>181</v>
      </c>
      <c r="J85" s="204" t="s">
        <v>231</v>
      </c>
      <c r="K85" s="204" t="s">
        <v>231</v>
      </c>
      <c r="L85" s="203" t="s">
        <v>182</v>
      </c>
      <c r="N85" s="205">
        <v>17</v>
      </c>
      <c r="O85" s="205">
        <v>3.5</v>
      </c>
      <c r="P85" s="205">
        <v>10</v>
      </c>
      <c r="R85" s="203"/>
      <c r="S85" s="203"/>
      <c r="T85" s="203"/>
      <c r="U85" s="203"/>
      <c r="V85" s="203">
        <v>1800</v>
      </c>
      <c r="W85" s="203">
        <v>12</v>
      </c>
      <c r="X85" s="204" t="s">
        <v>183</v>
      </c>
      <c r="AB85" s="203" t="s">
        <v>95</v>
      </c>
      <c r="AO85" s="201" t="s">
        <v>95</v>
      </c>
    </row>
    <row r="86" spans="1:41" hidden="1">
      <c r="A86" s="203" t="s">
        <v>390</v>
      </c>
      <c r="B86" s="204" t="s">
        <v>366</v>
      </c>
      <c r="D86" s="206" t="s">
        <v>388</v>
      </c>
      <c r="E86" s="203" t="s">
        <v>179</v>
      </c>
      <c r="F86" s="203">
        <v>1961</v>
      </c>
      <c r="G86" s="203">
        <v>80</v>
      </c>
      <c r="H86" s="204" t="s">
        <v>220</v>
      </c>
      <c r="I86" s="204" t="s">
        <v>195</v>
      </c>
      <c r="J86" s="204" t="s">
        <v>113</v>
      </c>
      <c r="K86" s="204" t="s">
        <v>113</v>
      </c>
      <c r="L86" s="203" t="s">
        <v>196</v>
      </c>
      <c r="M86" s="203" t="s">
        <v>290</v>
      </c>
      <c r="O86" s="205">
        <v>2</v>
      </c>
      <c r="P86" s="205">
        <v>2</v>
      </c>
      <c r="V86" s="203">
        <v>1000</v>
      </c>
      <c r="W86" s="203">
        <v>0</v>
      </c>
      <c r="X86" s="204" t="s">
        <v>244</v>
      </c>
      <c r="AO86" s="201" t="s">
        <v>113</v>
      </c>
    </row>
    <row r="87" spans="1:41">
      <c r="A87" s="203" t="s">
        <v>391</v>
      </c>
      <c r="B87" s="204" t="s">
        <v>366</v>
      </c>
      <c r="D87" s="206" t="s">
        <v>375</v>
      </c>
      <c r="E87" s="203" t="s">
        <v>179</v>
      </c>
      <c r="F87" s="203">
        <v>1986</v>
      </c>
      <c r="G87" s="203">
        <v>180</v>
      </c>
      <c r="H87" s="204" t="s">
        <v>392</v>
      </c>
      <c r="I87" s="204" t="s">
        <v>181</v>
      </c>
      <c r="J87" s="204" t="s">
        <v>231</v>
      </c>
      <c r="K87" s="204" t="s">
        <v>113</v>
      </c>
      <c r="L87" s="203" t="s">
        <v>182</v>
      </c>
      <c r="N87" s="205">
        <v>20</v>
      </c>
      <c r="O87" s="205">
        <v>4</v>
      </c>
      <c r="P87" s="205">
        <v>10</v>
      </c>
      <c r="V87" s="203">
        <v>2400</v>
      </c>
      <c r="W87" s="203">
        <v>12</v>
      </c>
      <c r="X87" s="204" t="s">
        <v>257</v>
      </c>
      <c r="AC87" s="203" t="s">
        <v>95</v>
      </c>
      <c r="AD87" s="203" t="s">
        <v>95</v>
      </c>
      <c r="AO87" s="201" t="s">
        <v>95</v>
      </c>
    </row>
    <row r="88" spans="1:41" hidden="1">
      <c r="A88" s="203" t="s">
        <v>393</v>
      </c>
      <c r="B88" s="204" t="s">
        <v>366</v>
      </c>
      <c r="D88" s="206" t="s">
        <v>216</v>
      </c>
      <c r="E88" s="203" t="s">
        <v>179</v>
      </c>
      <c r="F88" s="203">
        <v>1976</v>
      </c>
      <c r="G88" s="203">
        <v>110</v>
      </c>
      <c r="H88" s="204" t="s">
        <v>231</v>
      </c>
      <c r="I88" s="204" t="s">
        <v>181</v>
      </c>
      <c r="J88" s="204" t="s">
        <v>113</v>
      </c>
      <c r="K88" s="204" t="s">
        <v>113</v>
      </c>
      <c r="L88" s="203" t="s">
        <v>182</v>
      </c>
      <c r="N88" s="205">
        <v>13</v>
      </c>
      <c r="O88" s="205">
        <v>3</v>
      </c>
      <c r="P88" s="205">
        <v>10</v>
      </c>
      <c r="V88" s="203">
        <v>1800</v>
      </c>
      <c r="W88" s="203">
        <v>12</v>
      </c>
      <c r="X88" s="204" t="s">
        <v>183</v>
      </c>
      <c r="AO88" s="201" t="s">
        <v>113</v>
      </c>
    </row>
    <row r="89" spans="1:41" hidden="1">
      <c r="A89" s="203" t="s">
        <v>394</v>
      </c>
      <c r="B89" s="204" t="s">
        <v>366</v>
      </c>
      <c r="D89" s="206" t="s">
        <v>219</v>
      </c>
      <c r="E89" s="203" t="s">
        <v>179</v>
      </c>
      <c r="F89" s="203">
        <v>1981</v>
      </c>
      <c r="G89" s="203">
        <v>120</v>
      </c>
      <c r="H89" s="204" t="s">
        <v>286</v>
      </c>
      <c r="I89" s="204" t="s">
        <v>181</v>
      </c>
      <c r="J89" s="204" t="s">
        <v>201</v>
      </c>
      <c r="K89" s="204" t="s">
        <v>201</v>
      </c>
      <c r="L89" s="203" t="s">
        <v>182</v>
      </c>
      <c r="N89" s="205">
        <v>16</v>
      </c>
      <c r="O89" s="205">
        <v>4</v>
      </c>
      <c r="V89" s="203">
        <v>1800</v>
      </c>
      <c r="W89" s="203">
        <v>12</v>
      </c>
      <c r="X89" s="204" t="s">
        <v>183</v>
      </c>
      <c r="AO89" s="201" t="s">
        <v>113</v>
      </c>
    </row>
    <row r="90" spans="1:41" hidden="1">
      <c r="A90" s="203" t="s">
        <v>395</v>
      </c>
      <c r="B90" s="204" t="s">
        <v>366</v>
      </c>
      <c r="D90" s="206" t="s">
        <v>396</v>
      </c>
      <c r="E90" s="203" t="s">
        <v>179</v>
      </c>
      <c r="F90" s="203">
        <v>1976</v>
      </c>
      <c r="G90" s="203">
        <v>180</v>
      </c>
      <c r="H90" s="204" t="s">
        <v>180</v>
      </c>
      <c r="I90" s="204" t="s">
        <v>181</v>
      </c>
      <c r="J90" s="204" t="s">
        <v>397</v>
      </c>
      <c r="K90" s="239" t="s">
        <v>185</v>
      </c>
      <c r="L90" s="203" t="s">
        <v>182</v>
      </c>
      <c r="N90" s="205">
        <v>26</v>
      </c>
      <c r="T90" s="201" t="s">
        <v>205</v>
      </c>
      <c r="U90" s="201" t="s">
        <v>187</v>
      </c>
      <c r="V90" s="203">
        <v>2400</v>
      </c>
      <c r="W90" s="203">
        <v>12</v>
      </c>
      <c r="X90" s="204" t="s">
        <v>263</v>
      </c>
      <c r="AB90" s="203" t="s">
        <v>95</v>
      </c>
      <c r="AO90" s="201" t="s">
        <v>95</v>
      </c>
    </row>
    <row r="91" spans="1:41" hidden="1">
      <c r="A91" s="203" t="s">
        <v>398</v>
      </c>
      <c r="B91" s="204" t="s">
        <v>366</v>
      </c>
      <c r="D91" s="206" t="s">
        <v>399</v>
      </c>
      <c r="E91" s="203" t="s">
        <v>179</v>
      </c>
      <c r="F91" s="203">
        <v>1972</v>
      </c>
      <c r="G91" s="203">
        <v>100</v>
      </c>
      <c r="H91" s="204" t="s">
        <v>180</v>
      </c>
      <c r="I91" s="204" t="s">
        <v>181</v>
      </c>
      <c r="J91" s="204" t="s">
        <v>113</v>
      </c>
      <c r="K91" s="204" t="s">
        <v>113</v>
      </c>
      <c r="L91" s="203" t="s">
        <v>182</v>
      </c>
      <c r="N91" s="205">
        <v>14</v>
      </c>
      <c r="P91" s="205">
        <v>10</v>
      </c>
      <c r="T91" s="201" t="s">
        <v>252</v>
      </c>
      <c r="U91" s="201" t="s">
        <v>187</v>
      </c>
      <c r="V91" s="203">
        <v>1800</v>
      </c>
      <c r="W91" s="203">
        <v>12</v>
      </c>
      <c r="X91" s="204" t="s">
        <v>183</v>
      </c>
      <c r="AO91" s="201" t="s">
        <v>113</v>
      </c>
    </row>
    <row r="92" spans="1:41" hidden="1">
      <c r="A92" s="203" t="s">
        <v>400</v>
      </c>
      <c r="B92" s="204" t="s">
        <v>366</v>
      </c>
      <c r="D92" s="206" t="s">
        <v>401</v>
      </c>
      <c r="E92" s="203" t="s">
        <v>179</v>
      </c>
      <c r="F92" s="203">
        <v>1968</v>
      </c>
      <c r="G92" s="203">
        <v>98</v>
      </c>
      <c r="H92" s="204" t="s">
        <v>180</v>
      </c>
      <c r="I92" s="204" t="s">
        <v>181</v>
      </c>
      <c r="J92" s="204" t="s">
        <v>113</v>
      </c>
      <c r="K92" s="204" t="s">
        <v>113</v>
      </c>
      <c r="L92" s="203" t="s">
        <v>182</v>
      </c>
      <c r="N92" s="205">
        <v>13</v>
      </c>
      <c r="O92" s="205">
        <v>3.5</v>
      </c>
      <c r="P92" s="205">
        <v>10</v>
      </c>
      <c r="V92" s="203">
        <v>2400</v>
      </c>
      <c r="W92" s="203">
        <v>15</v>
      </c>
      <c r="X92" s="204" t="s">
        <v>257</v>
      </c>
      <c r="AB92" s="203" t="s">
        <v>95</v>
      </c>
      <c r="AD92" s="203" t="s">
        <v>95</v>
      </c>
      <c r="AO92" s="201" t="s">
        <v>95</v>
      </c>
    </row>
    <row r="93" spans="1:41" hidden="1">
      <c r="A93" s="203" t="s">
        <v>402</v>
      </c>
      <c r="B93" s="204" t="s">
        <v>366</v>
      </c>
      <c r="D93" s="206" t="s">
        <v>403</v>
      </c>
      <c r="E93" s="203" t="s">
        <v>179</v>
      </c>
      <c r="F93" s="203">
        <v>1998</v>
      </c>
      <c r="G93" s="203">
        <v>220</v>
      </c>
      <c r="H93" s="204" t="s">
        <v>377</v>
      </c>
      <c r="I93" s="204" t="s">
        <v>181</v>
      </c>
      <c r="J93" s="204" t="s">
        <v>201</v>
      </c>
      <c r="K93" s="204" t="s">
        <v>113</v>
      </c>
      <c r="L93" s="203" t="s">
        <v>182</v>
      </c>
      <c r="N93" s="205">
        <v>30</v>
      </c>
      <c r="T93" s="201" t="s">
        <v>205</v>
      </c>
      <c r="U93" s="201" t="s">
        <v>187</v>
      </c>
      <c r="V93" s="203">
        <v>3000</v>
      </c>
      <c r="W93" s="203">
        <v>6</v>
      </c>
      <c r="X93" s="204" t="s">
        <v>183</v>
      </c>
      <c r="AB93" s="203" t="s">
        <v>95</v>
      </c>
      <c r="AD93" s="203" t="s">
        <v>95</v>
      </c>
      <c r="AO93" s="201" t="s">
        <v>113</v>
      </c>
    </row>
    <row r="94" spans="1:41" hidden="1">
      <c r="A94" s="203" t="s">
        <v>404</v>
      </c>
      <c r="B94" s="204" t="s">
        <v>366</v>
      </c>
      <c r="D94" s="206" t="s">
        <v>236</v>
      </c>
      <c r="E94" s="203" t="s">
        <v>179</v>
      </c>
      <c r="F94" s="203">
        <v>1982</v>
      </c>
      <c r="G94" s="203">
        <v>200</v>
      </c>
      <c r="H94" s="204" t="s">
        <v>225</v>
      </c>
      <c r="I94" s="204" t="s">
        <v>181</v>
      </c>
      <c r="J94" s="204" t="s">
        <v>201</v>
      </c>
      <c r="K94" s="211" t="s">
        <v>201</v>
      </c>
      <c r="L94" s="203" t="s">
        <v>182</v>
      </c>
      <c r="N94" s="205">
        <v>26</v>
      </c>
      <c r="R94" s="203"/>
      <c r="S94" s="203"/>
      <c r="T94" s="203" t="s">
        <v>186</v>
      </c>
      <c r="U94" s="203" t="s">
        <v>187</v>
      </c>
      <c r="V94" s="203">
        <v>1800</v>
      </c>
      <c r="W94" s="203">
        <v>12</v>
      </c>
      <c r="X94" s="204" t="s">
        <v>183</v>
      </c>
      <c r="AO94" s="201" t="s">
        <v>113</v>
      </c>
    </row>
    <row r="95" spans="1:41" hidden="1">
      <c r="A95" s="203" t="s">
        <v>405</v>
      </c>
      <c r="B95" s="204" t="s">
        <v>366</v>
      </c>
      <c r="D95" s="206" t="s">
        <v>238</v>
      </c>
      <c r="E95" s="203" t="s">
        <v>179</v>
      </c>
      <c r="F95" s="203">
        <v>1998</v>
      </c>
      <c r="G95" s="203">
        <v>150</v>
      </c>
      <c r="H95" s="204" t="s">
        <v>180</v>
      </c>
      <c r="I95" s="204" t="s">
        <v>181</v>
      </c>
      <c r="J95" s="204" t="s">
        <v>113</v>
      </c>
      <c r="K95" s="211" t="s">
        <v>113</v>
      </c>
      <c r="L95" s="203" t="s">
        <v>182</v>
      </c>
      <c r="N95" s="205">
        <v>20</v>
      </c>
      <c r="O95" s="205">
        <v>3</v>
      </c>
      <c r="R95" s="203"/>
      <c r="S95" s="203"/>
      <c r="T95" s="203"/>
      <c r="U95" s="203"/>
      <c r="V95" s="203">
        <v>1800</v>
      </c>
      <c r="W95" s="203">
        <v>12</v>
      </c>
      <c r="X95" s="204" t="s">
        <v>226</v>
      </c>
      <c r="AO95" s="201" t="s">
        <v>113</v>
      </c>
    </row>
    <row r="96" spans="1:41" hidden="1">
      <c r="A96" s="203" t="s">
        <v>406</v>
      </c>
      <c r="B96" s="204" t="s">
        <v>407</v>
      </c>
      <c r="D96" s="206" t="s">
        <v>367</v>
      </c>
      <c r="E96" s="203" t="s">
        <v>179</v>
      </c>
      <c r="F96" s="203">
        <v>1973</v>
      </c>
      <c r="G96" s="203">
        <v>100</v>
      </c>
      <c r="H96" s="204" t="s">
        <v>180</v>
      </c>
      <c r="I96" s="204" t="s">
        <v>181</v>
      </c>
      <c r="J96" s="204" t="s">
        <v>113</v>
      </c>
      <c r="K96" s="211" t="s">
        <v>113</v>
      </c>
      <c r="L96" s="203" t="s">
        <v>182</v>
      </c>
      <c r="N96" s="205">
        <v>12</v>
      </c>
      <c r="O96" s="205">
        <v>3.5</v>
      </c>
      <c r="R96" s="203"/>
      <c r="S96" s="203"/>
      <c r="T96" s="203"/>
      <c r="U96" s="203"/>
      <c r="V96" s="203">
        <v>1800</v>
      </c>
      <c r="W96" s="203">
        <v>10</v>
      </c>
      <c r="X96" s="204" t="s">
        <v>183</v>
      </c>
      <c r="AO96" s="201" t="s">
        <v>113</v>
      </c>
    </row>
    <row r="97" spans="1:41" hidden="1">
      <c r="A97" s="203" t="s">
        <v>408</v>
      </c>
      <c r="B97" s="204" t="s">
        <v>407</v>
      </c>
      <c r="D97" s="206" t="s">
        <v>370</v>
      </c>
      <c r="E97" s="203" t="s">
        <v>179</v>
      </c>
      <c r="F97" s="203">
        <v>1965</v>
      </c>
      <c r="G97" s="203">
        <v>90</v>
      </c>
      <c r="H97" s="204" t="s">
        <v>246</v>
      </c>
      <c r="I97" s="204" t="s">
        <v>181</v>
      </c>
      <c r="J97" s="204" t="s">
        <v>113</v>
      </c>
      <c r="K97" s="211" t="s">
        <v>113</v>
      </c>
      <c r="L97" s="203" t="s">
        <v>196</v>
      </c>
      <c r="M97" s="203" t="s">
        <v>290</v>
      </c>
      <c r="O97" s="205">
        <v>3</v>
      </c>
      <c r="P97" s="205">
        <v>6</v>
      </c>
      <c r="R97" s="203"/>
      <c r="S97" s="203"/>
      <c r="T97" s="203"/>
      <c r="U97" s="203"/>
      <c r="V97" s="203">
        <v>2000</v>
      </c>
      <c r="W97" s="203">
        <v>8</v>
      </c>
      <c r="X97" s="204" t="s">
        <v>263</v>
      </c>
      <c r="AO97" s="201" t="s">
        <v>95</v>
      </c>
    </row>
    <row r="98" spans="1:41" hidden="1">
      <c r="A98" s="203" t="s">
        <v>409</v>
      </c>
      <c r="B98" s="204" t="s">
        <v>407</v>
      </c>
      <c r="D98" s="206" t="s">
        <v>372</v>
      </c>
      <c r="E98" s="203" t="s">
        <v>179</v>
      </c>
      <c r="F98" s="203">
        <v>1961</v>
      </c>
      <c r="G98" s="203">
        <v>100</v>
      </c>
      <c r="H98" s="204" t="s">
        <v>180</v>
      </c>
      <c r="I98" s="204" t="s">
        <v>181</v>
      </c>
      <c r="J98" s="204" t="s">
        <v>113</v>
      </c>
      <c r="K98" s="211" t="s">
        <v>113</v>
      </c>
      <c r="L98" s="203" t="s">
        <v>182</v>
      </c>
      <c r="N98" s="205">
        <v>12</v>
      </c>
      <c r="O98" s="205">
        <v>3</v>
      </c>
      <c r="P98" s="205">
        <v>3</v>
      </c>
      <c r="R98" s="203"/>
      <c r="S98" s="203"/>
      <c r="T98" s="203"/>
      <c r="U98" s="203"/>
      <c r="V98" s="203">
        <v>1800</v>
      </c>
      <c r="W98" s="203">
        <v>12</v>
      </c>
      <c r="X98" s="204" t="s">
        <v>183</v>
      </c>
      <c r="AO98" s="201" t="s">
        <v>95</v>
      </c>
    </row>
    <row r="99" spans="1:41" hidden="1">
      <c r="A99" s="203" t="s">
        <v>410</v>
      </c>
      <c r="B99" s="204" t="s">
        <v>407</v>
      </c>
      <c r="D99" s="206" t="s">
        <v>411</v>
      </c>
      <c r="E99" s="203" t="s">
        <v>179</v>
      </c>
      <c r="F99" s="203">
        <v>1945</v>
      </c>
      <c r="G99" s="203">
        <v>50</v>
      </c>
      <c r="H99" s="204" t="s">
        <v>229</v>
      </c>
      <c r="I99" s="204" t="s">
        <v>214</v>
      </c>
      <c r="J99" s="204" t="s">
        <v>113</v>
      </c>
      <c r="K99" s="204" t="s">
        <v>113</v>
      </c>
      <c r="L99" s="203" t="s">
        <v>196</v>
      </c>
      <c r="M99" s="203" t="s">
        <v>412</v>
      </c>
      <c r="O99" s="205">
        <v>2</v>
      </c>
      <c r="P99" s="205">
        <v>10</v>
      </c>
      <c r="R99" s="203"/>
      <c r="S99" s="203"/>
      <c r="T99" s="203"/>
      <c r="U99" s="203"/>
      <c r="V99" s="203">
        <v>1000</v>
      </c>
      <c r="W99" s="203">
        <v>4</v>
      </c>
      <c r="X99" s="204" t="s">
        <v>244</v>
      </c>
      <c r="AO99" s="201" t="s">
        <v>113</v>
      </c>
    </row>
    <row r="100" spans="1:41" hidden="1">
      <c r="A100" s="203" t="s">
        <v>413</v>
      </c>
      <c r="B100" s="204" t="s">
        <v>407</v>
      </c>
      <c r="D100" s="206"/>
      <c r="E100" s="203" t="s">
        <v>179</v>
      </c>
      <c r="F100" s="203">
        <v>1976</v>
      </c>
      <c r="G100" s="203">
        <v>100</v>
      </c>
      <c r="H100" s="204" t="s">
        <v>180</v>
      </c>
      <c r="I100" s="204" t="s">
        <v>181</v>
      </c>
      <c r="J100" s="204" t="s">
        <v>201</v>
      </c>
      <c r="K100" s="204" t="s">
        <v>201</v>
      </c>
      <c r="L100" s="203" t="s">
        <v>182</v>
      </c>
      <c r="N100" s="205">
        <v>9</v>
      </c>
      <c r="O100" s="205">
        <v>2.5</v>
      </c>
      <c r="P100" s="205">
        <v>10</v>
      </c>
      <c r="V100" s="203">
        <v>1200</v>
      </c>
      <c r="W100" s="203">
        <v>15</v>
      </c>
      <c r="X100" s="204" t="s">
        <v>263</v>
      </c>
      <c r="AB100" s="203" t="s">
        <v>95</v>
      </c>
      <c r="AN100" s="203" t="s">
        <v>414</v>
      </c>
      <c r="AO100" s="201" t="s">
        <v>95</v>
      </c>
    </row>
    <row r="101" spans="1:41" hidden="1">
      <c r="A101" s="203" t="s">
        <v>415</v>
      </c>
      <c r="B101" s="204" t="s">
        <v>407</v>
      </c>
      <c r="D101" s="203">
        <v>7</v>
      </c>
      <c r="E101" s="203" t="s">
        <v>179</v>
      </c>
      <c r="F101" s="203">
        <v>1975</v>
      </c>
      <c r="G101" s="203">
        <v>90</v>
      </c>
      <c r="H101" s="204" t="s">
        <v>416</v>
      </c>
      <c r="I101" s="204" t="s">
        <v>181</v>
      </c>
      <c r="J101" s="204" t="s">
        <v>113</v>
      </c>
      <c r="K101" s="204" t="s">
        <v>113</v>
      </c>
      <c r="L101" s="203" t="s">
        <v>196</v>
      </c>
      <c r="M101" s="203" t="s">
        <v>290</v>
      </c>
      <c r="O101" s="205">
        <v>3</v>
      </c>
      <c r="P101" s="205">
        <v>10</v>
      </c>
      <c r="V101" s="203">
        <v>1200</v>
      </c>
      <c r="W101" s="203">
        <v>24</v>
      </c>
      <c r="X101" s="204" t="s">
        <v>183</v>
      </c>
      <c r="AO101" s="201" t="s">
        <v>113</v>
      </c>
    </row>
    <row r="102" spans="1:41" hidden="1">
      <c r="A102" s="203" t="s">
        <v>417</v>
      </c>
      <c r="B102" s="204" t="s">
        <v>407</v>
      </c>
      <c r="D102" s="203">
        <v>12</v>
      </c>
      <c r="E102" s="203" t="s">
        <v>179</v>
      </c>
      <c r="F102" s="203">
        <v>1979</v>
      </c>
      <c r="G102" s="203">
        <v>90</v>
      </c>
      <c r="H102" s="204" t="s">
        <v>180</v>
      </c>
      <c r="I102" s="204" t="s">
        <v>181</v>
      </c>
      <c r="J102" s="204" t="s">
        <v>113</v>
      </c>
      <c r="K102" s="204" t="s">
        <v>113</v>
      </c>
      <c r="L102" s="203" t="s">
        <v>182</v>
      </c>
      <c r="N102" s="205">
        <v>11</v>
      </c>
      <c r="O102" s="205">
        <v>2.5</v>
      </c>
      <c r="P102" s="205">
        <v>6</v>
      </c>
      <c r="T102" s="201" t="s">
        <v>418</v>
      </c>
      <c r="U102" s="201" t="s">
        <v>187</v>
      </c>
      <c r="V102" s="203">
        <v>1200</v>
      </c>
      <c r="W102" s="203">
        <v>15</v>
      </c>
      <c r="X102" s="204" t="s">
        <v>183</v>
      </c>
      <c r="AO102" s="201" t="s">
        <v>113</v>
      </c>
    </row>
    <row r="103" spans="1:41" hidden="1">
      <c r="A103" s="203" t="s">
        <v>419</v>
      </c>
      <c r="B103" s="204" t="s">
        <v>407</v>
      </c>
      <c r="D103" s="203">
        <v>13</v>
      </c>
      <c r="E103" s="203" t="s">
        <v>179</v>
      </c>
      <c r="F103" s="203">
        <v>1974</v>
      </c>
      <c r="G103" s="203">
        <v>100</v>
      </c>
      <c r="H103" s="204" t="s">
        <v>192</v>
      </c>
      <c r="I103" s="204" t="s">
        <v>214</v>
      </c>
      <c r="J103" s="204" t="s">
        <v>113</v>
      </c>
      <c r="K103" s="204" t="s">
        <v>113</v>
      </c>
      <c r="L103" s="203" t="s">
        <v>182</v>
      </c>
      <c r="N103" s="205">
        <v>11</v>
      </c>
      <c r="O103" s="205">
        <v>4</v>
      </c>
      <c r="P103" s="205">
        <v>2</v>
      </c>
      <c r="V103" s="203">
        <v>1200</v>
      </c>
      <c r="W103" s="203">
        <v>15</v>
      </c>
      <c r="X103" s="204" t="s">
        <v>183</v>
      </c>
      <c r="AO103" s="201" t="s">
        <v>113</v>
      </c>
    </row>
    <row r="104" spans="1:41" hidden="1">
      <c r="A104" s="203" t="s">
        <v>420</v>
      </c>
      <c r="B104" s="204" t="s">
        <v>407</v>
      </c>
      <c r="D104" s="203">
        <v>14</v>
      </c>
      <c r="E104" s="203" t="s">
        <v>179</v>
      </c>
      <c r="F104" s="203">
        <v>1965</v>
      </c>
      <c r="G104" s="203">
        <v>85</v>
      </c>
      <c r="H104" s="204" t="s">
        <v>421</v>
      </c>
      <c r="I104" s="204" t="s">
        <v>181</v>
      </c>
      <c r="J104" s="204" t="s">
        <v>113</v>
      </c>
      <c r="K104" s="204" t="s">
        <v>113</v>
      </c>
      <c r="L104" s="203" t="s">
        <v>364</v>
      </c>
      <c r="O104" s="205">
        <v>1.5</v>
      </c>
      <c r="P104" s="205">
        <v>10</v>
      </c>
      <c r="V104" s="203">
        <v>1200</v>
      </c>
      <c r="W104" s="203">
        <v>4</v>
      </c>
      <c r="X104" s="204" t="s">
        <v>263</v>
      </c>
      <c r="AO104" s="201" t="s">
        <v>113</v>
      </c>
    </row>
    <row r="105" spans="1:41" hidden="1">
      <c r="A105" s="203" t="s">
        <v>422</v>
      </c>
      <c r="B105" s="204" t="s">
        <v>407</v>
      </c>
      <c r="D105" s="203">
        <v>14</v>
      </c>
      <c r="E105" s="203" t="s">
        <v>179</v>
      </c>
      <c r="F105" s="203">
        <v>1994</v>
      </c>
      <c r="G105" s="203">
        <v>200</v>
      </c>
      <c r="H105" s="204" t="s">
        <v>423</v>
      </c>
      <c r="I105" s="204" t="s">
        <v>181</v>
      </c>
      <c r="J105" s="204" t="s">
        <v>201</v>
      </c>
      <c r="K105" s="204" t="s">
        <v>231</v>
      </c>
      <c r="L105" s="203" t="s">
        <v>182</v>
      </c>
      <c r="N105" s="238"/>
      <c r="S105" s="201">
        <v>6000</v>
      </c>
      <c r="V105" s="203">
        <v>3600</v>
      </c>
      <c r="W105" s="203">
        <v>12</v>
      </c>
      <c r="X105" s="204" t="s">
        <v>183</v>
      </c>
      <c r="AO105" s="201" t="s">
        <v>95</v>
      </c>
    </row>
    <row r="106" spans="1:41" hidden="1">
      <c r="A106" s="203" t="s">
        <v>424</v>
      </c>
      <c r="B106" s="204" t="s">
        <v>407</v>
      </c>
      <c r="D106" s="203">
        <v>17</v>
      </c>
      <c r="E106" s="203" t="s">
        <v>179</v>
      </c>
      <c r="F106" s="203">
        <v>1961</v>
      </c>
      <c r="G106" s="203">
        <v>120</v>
      </c>
      <c r="H106" s="204" t="s">
        <v>180</v>
      </c>
      <c r="I106" s="204" t="s">
        <v>181</v>
      </c>
      <c r="J106" s="204" t="s">
        <v>113</v>
      </c>
      <c r="K106" s="204" t="s">
        <v>113</v>
      </c>
      <c r="L106" s="203" t="s">
        <v>182</v>
      </c>
      <c r="N106" s="205">
        <v>16</v>
      </c>
      <c r="T106" s="201" t="s">
        <v>208</v>
      </c>
      <c r="U106" s="201" t="s">
        <v>187</v>
      </c>
      <c r="V106" s="203">
        <v>2400</v>
      </c>
      <c r="W106" s="203">
        <v>15</v>
      </c>
      <c r="X106" s="204" t="s">
        <v>183</v>
      </c>
      <c r="AB106" s="203" t="s">
        <v>95</v>
      </c>
      <c r="AO106" s="201" t="s">
        <v>113</v>
      </c>
    </row>
    <row r="107" spans="1:41" hidden="1">
      <c r="A107" s="203" t="s">
        <v>425</v>
      </c>
      <c r="B107" s="204" t="s">
        <v>426</v>
      </c>
      <c r="D107" s="203">
        <v>1</v>
      </c>
      <c r="E107" s="203" t="s">
        <v>179</v>
      </c>
      <c r="F107" s="203">
        <v>1951</v>
      </c>
      <c r="G107" s="203">
        <v>70</v>
      </c>
      <c r="H107" s="204" t="s">
        <v>180</v>
      </c>
      <c r="I107" s="204" t="s">
        <v>181</v>
      </c>
      <c r="J107" s="204" t="s">
        <v>113</v>
      </c>
      <c r="K107" s="204" t="s">
        <v>113</v>
      </c>
      <c r="L107" s="203" t="s">
        <v>196</v>
      </c>
      <c r="M107" s="203" t="s">
        <v>427</v>
      </c>
      <c r="O107" s="205">
        <v>1.5</v>
      </c>
      <c r="P107" s="205">
        <v>6</v>
      </c>
      <c r="T107" s="203"/>
      <c r="V107" s="203">
        <v>600</v>
      </c>
      <c r="W107" s="203">
        <v>0</v>
      </c>
      <c r="X107" s="204" t="s">
        <v>244</v>
      </c>
      <c r="AO107" s="201" t="s">
        <v>113</v>
      </c>
    </row>
    <row r="108" spans="1:41" hidden="1">
      <c r="A108" s="203" t="s">
        <v>428</v>
      </c>
      <c r="B108" s="204" t="s">
        <v>426</v>
      </c>
      <c r="D108" s="203">
        <v>2</v>
      </c>
      <c r="E108" s="203" t="s">
        <v>179</v>
      </c>
      <c r="F108" s="203">
        <v>1962</v>
      </c>
      <c r="G108" s="203">
        <v>120</v>
      </c>
      <c r="H108" s="204" t="s">
        <v>180</v>
      </c>
      <c r="I108" s="204" t="s">
        <v>181</v>
      </c>
      <c r="J108" s="204" t="s">
        <v>113</v>
      </c>
      <c r="K108" s="204" t="s">
        <v>113</v>
      </c>
      <c r="L108" s="203" t="s">
        <v>182</v>
      </c>
      <c r="N108" s="205">
        <v>14</v>
      </c>
      <c r="T108" s="203" t="s">
        <v>186</v>
      </c>
      <c r="U108" s="201" t="s">
        <v>187</v>
      </c>
      <c r="V108" s="203">
        <v>1800</v>
      </c>
      <c r="W108" s="203">
        <v>12</v>
      </c>
      <c r="X108" s="204" t="s">
        <v>183</v>
      </c>
      <c r="AI108" s="203" t="s">
        <v>95</v>
      </c>
      <c r="AO108" s="201" t="s">
        <v>113</v>
      </c>
    </row>
    <row r="109" spans="1:41">
      <c r="A109" s="203" t="s">
        <v>429</v>
      </c>
      <c r="B109" s="204" t="s">
        <v>426</v>
      </c>
      <c r="D109" s="203">
        <v>4</v>
      </c>
      <c r="E109" s="203" t="s">
        <v>179</v>
      </c>
      <c r="F109" s="203">
        <v>1960</v>
      </c>
      <c r="G109" s="203">
        <v>110</v>
      </c>
      <c r="H109" s="204" t="s">
        <v>180</v>
      </c>
      <c r="I109" s="204" t="s">
        <v>181</v>
      </c>
      <c r="J109" s="204" t="s">
        <v>201</v>
      </c>
      <c r="K109" s="204" t="s">
        <v>113</v>
      </c>
      <c r="L109" s="203" t="s">
        <v>182</v>
      </c>
      <c r="N109" s="205">
        <v>15</v>
      </c>
      <c r="O109" s="205" t="s">
        <v>430</v>
      </c>
      <c r="V109" s="203">
        <v>3600</v>
      </c>
      <c r="W109" s="203">
        <v>6</v>
      </c>
      <c r="X109" s="204" t="s">
        <v>183</v>
      </c>
      <c r="AC109" s="203" t="s">
        <v>95</v>
      </c>
      <c r="AD109" s="203" t="s">
        <v>95</v>
      </c>
      <c r="AI109" s="203" t="s">
        <v>95</v>
      </c>
      <c r="AO109" s="201" t="s">
        <v>95</v>
      </c>
    </row>
    <row r="110" spans="1:41">
      <c r="A110" s="203" t="s">
        <v>431</v>
      </c>
      <c r="B110" s="204" t="s">
        <v>426</v>
      </c>
      <c r="D110" s="203">
        <v>7</v>
      </c>
      <c r="E110" s="203" t="s">
        <v>179</v>
      </c>
      <c r="F110" s="203">
        <v>1971</v>
      </c>
      <c r="G110" s="203">
        <v>160</v>
      </c>
      <c r="H110" s="204" t="s">
        <v>180</v>
      </c>
      <c r="I110" s="204" t="s">
        <v>181</v>
      </c>
      <c r="J110" s="204" t="s">
        <v>113</v>
      </c>
      <c r="K110" s="204" t="s">
        <v>113</v>
      </c>
      <c r="L110" s="203" t="s">
        <v>182</v>
      </c>
      <c r="N110" s="205">
        <v>22</v>
      </c>
      <c r="T110" s="201" t="s">
        <v>208</v>
      </c>
      <c r="U110" s="201" t="s">
        <v>187</v>
      </c>
      <c r="V110" s="203">
        <v>2200</v>
      </c>
      <c r="W110" s="203">
        <v>12</v>
      </c>
      <c r="X110" s="204" t="s">
        <v>257</v>
      </c>
      <c r="AC110" s="203" t="s">
        <v>95</v>
      </c>
      <c r="AO110" s="201" t="s">
        <v>113</v>
      </c>
    </row>
    <row r="111" spans="1:41">
      <c r="A111" s="203" t="s">
        <v>432</v>
      </c>
      <c r="B111" s="204" t="s">
        <v>426</v>
      </c>
      <c r="D111" s="203">
        <v>11</v>
      </c>
      <c r="E111" s="203" t="s">
        <v>179</v>
      </c>
      <c r="F111" s="203">
        <v>1978</v>
      </c>
      <c r="G111" s="203">
        <v>120</v>
      </c>
      <c r="H111" s="204" t="s">
        <v>180</v>
      </c>
      <c r="I111" s="204" t="s">
        <v>181</v>
      </c>
      <c r="J111" s="204" t="s">
        <v>113</v>
      </c>
      <c r="K111" s="204" t="s">
        <v>113</v>
      </c>
      <c r="L111" s="203" t="s">
        <v>182</v>
      </c>
      <c r="N111" s="205">
        <v>30</v>
      </c>
      <c r="P111" s="205">
        <v>6</v>
      </c>
      <c r="T111" s="201" t="s">
        <v>252</v>
      </c>
      <c r="U111" s="201" t="s">
        <v>187</v>
      </c>
      <c r="V111" s="203">
        <v>2400</v>
      </c>
      <c r="W111" s="203">
        <v>15</v>
      </c>
      <c r="X111" s="204" t="s">
        <v>183</v>
      </c>
      <c r="AC111" s="203" t="s">
        <v>95</v>
      </c>
      <c r="AD111" s="203" t="s">
        <v>95</v>
      </c>
      <c r="AL111" s="203" t="s">
        <v>95</v>
      </c>
      <c r="AM111" s="203" t="s">
        <v>304</v>
      </c>
      <c r="AO111" s="201" t="s">
        <v>95</v>
      </c>
    </row>
    <row r="112" spans="1:41" hidden="1">
      <c r="A112" s="203" t="s">
        <v>433</v>
      </c>
      <c r="B112" s="204" t="s">
        <v>426</v>
      </c>
      <c r="D112" s="203">
        <v>12</v>
      </c>
      <c r="E112" s="203" t="s">
        <v>179</v>
      </c>
      <c r="F112" s="203">
        <v>1970</v>
      </c>
      <c r="G112" s="203">
        <v>100</v>
      </c>
      <c r="H112" s="204" t="s">
        <v>180</v>
      </c>
      <c r="I112" s="204" t="s">
        <v>181</v>
      </c>
      <c r="J112" s="204" t="s">
        <v>113</v>
      </c>
      <c r="K112" s="204" t="s">
        <v>113</v>
      </c>
      <c r="L112" s="203" t="s">
        <v>182</v>
      </c>
      <c r="N112" s="205">
        <v>35</v>
      </c>
      <c r="P112" s="205">
        <v>10</v>
      </c>
      <c r="T112" s="201" t="s">
        <v>208</v>
      </c>
      <c r="U112" s="201" t="s">
        <v>187</v>
      </c>
      <c r="V112" s="203">
        <v>1800</v>
      </c>
      <c r="W112" s="203">
        <v>24</v>
      </c>
      <c r="X112" s="204" t="s">
        <v>257</v>
      </c>
      <c r="AD112" s="203" t="s">
        <v>95</v>
      </c>
      <c r="AL112" s="203" t="s">
        <v>95</v>
      </c>
      <c r="AM112" s="203" t="s">
        <v>434</v>
      </c>
      <c r="AO112" s="201" t="s">
        <v>95</v>
      </c>
    </row>
    <row r="113" spans="1:41" hidden="1">
      <c r="A113" s="203" t="s">
        <v>435</v>
      </c>
      <c r="B113" s="204" t="s">
        <v>426</v>
      </c>
      <c r="D113" s="203">
        <v>13</v>
      </c>
      <c r="E113" s="203" t="s">
        <v>179</v>
      </c>
      <c r="F113" s="203">
        <v>1971</v>
      </c>
      <c r="G113" s="203">
        <v>90</v>
      </c>
      <c r="H113" s="204" t="s">
        <v>180</v>
      </c>
      <c r="I113" s="204" t="s">
        <v>181</v>
      </c>
      <c r="J113" s="204" t="s">
        <v>113</v>
      </c>
      <c r="K113" s="204" t="s">
        <v>113</v>
      </c>
      <c r="L113" s="203" t="s">
        <v>182</v>
      </c>
      <c r="N113" s="205">
        <v>11</v>
      </c>
      <c r="O113" s="205">
        <v>2</v>
      </c>
      <c r="P113" s="205">
        <v>10</v>
      </c>
      <c r="T113" s="201" t="s">
        <v>325</v>
      </c>
      <c r="U113" s="201" t="s">
        <v>187</v>
      </c>
      <c r="V113" s="203">
        <v>1800</v>
      </c>
      <c r="W113" s="203">
        <v>12</v>
      </c>
      <c r="X113" s="204" t="s">
        <v>183</v>
      </c>
      <c r="AB113" s="203" t="s">
        <v>95</v>
      </c>
      <c r="AO113" s="201" t="s">
        <v>113</v>
      </c>
    </row>
    <row r="114" spans="1:41" hidden="1">
      <c r="A114" s="203" t="s">
        <v>436</v>
      </c>
      <c r="B114" s="204" t="s">
        <v>426</v>
      </c>
      <c r="D114" s="203">
        <v>14</v>
      </c>
      <c r="E114" s="203" t="s">
        <v>179</v>
      </c>
      <c r="F114" s="203">
        <v>1961</v>
      </c>
      <c r="G114" s="203">
        <v>100</v>
      </c>
      <c r="H114" s="204" t="s">
        <v>180</v>
      </c>
      <c r="I114" s="204" t="s">
        <v>181</v>
      </c>
      <c r="J114" s="204" t="s">
        <v>201</v>
      </c>
      <c r="K114" s="204" t="s">
        <v>201</v>
      </c>
      <c r="L114" s="203" t="s">
        <v>364</v>
      </c>
      <c r="O114" s="205">
        <v>3</v>
      </c>
      <c r="P114" s="205">
        <v>10</v>
      </c>
      <c r="V114" s="203">
        <v>1800</v>
      </c>
      <c r="W114" s="203">
        <v>0</v>
      </c>
      <c r="X114" s="204" t="s">
        <v>183</v>
      </c>
      <c r="AB114" s="203" t="s">
        <v>95</v>
      </c>
      <c r="AN114" s="203" t="s">
        <v>298</v>
      </c>
      <c r="AO114" s="201" t="s">
        <v>113</v>
      </c>
    </row>
    <row r="115" spans="1:41" hidden="1">
      <c r="A115" s="203" t="s">
        <v>437</v>
      </c>
      <c r="B115" s="204" t="s">
        <v>426</v>
      </c>
      <c r="D115" s="206" t="s">
        <v>438</v>
      </c>
      <c r="E115" s="203" t="s">
        <v>179</v>
      </c>
      <c r="F115" s="203">
        <v>1971</v>
      </c>
      <c r="G115" s="203">
        <v>70</v>
      </c>
      <c r="H115" s="204" t="s">
        <v>180</v>
      </c>
      <c r="I115" s="204" t="s">
        <v>181</v>
      </c>
      <c r="J115" s="204" t="s">
        <v>113</v>
      </c>
      <c r="K115" s="204" t="s">
        <v>113</v>
      </c>
      <c r="L115" s="203" t="s">
        <v>364</v>
      </c>
      <c r="O115" s="205">
        <v>1.5</v>
      </c>
      <c r="P115" s="205">
        <v>12</v>
      </c>
      <c r="V115" s="203">
        <v>1800</v>
      </c>
      <c r="W115" s="203">
        <v>12</v>
      </c>
      <c r="X115" s="204" t="s">
        <v>198</v>
      </c>
      <c r="Y115" s="203" t="s">
        <v>199</v>
      </c>
      <c r="AO115" s="201" t="s">
        <v>113</v>
      </c>
    </row>
    <row r="116" spans="1:41" hidden="1">
      <c r="A116" s="203" t="s">
        <v>439</v>
      </c>
      <c r="B116" s="204" t="s">
        <v>426</v>
      </c>
      <c r="D116" s="206" t="s">
        <v>440</v>
      </c>
      <c r="E116" s="203" t="s">
        <v>179</v>
      </c>
      <c r="F116" s="203">
        <v>1960</v>
      </c>
      <c r="G116" s="203">
        <v>140</v>
      </c>
      <c r="H116" s="204" t="s">
        <v>341</v>
      </c>
      <c r="I116" s="204" t="s">
        <v>181</v>
      </c>
      <c r="J116" s="204" t="s">
        <v>201</v>
      </c>
      <c r="K116" s="204" t="s">
        <v>231</v>
      </c>
      <c r="L116" s="203" t="s">
        <v>182</v>
      </c>
      <c r="N116" s="205">
        <v>16</v>
      </c>
      <c r="O116" s="205">
        <v>3</v>
      </c>
      <c r="P116" s="205">
        <v>15</v>
      </c>
      <c r="R116" s="203"/>
      <c r="S116" s="203"/>
      <c r="T116" s="203"/>
      <c r="U116" s="203"/>
      <c r="V116" s="203">
        <v>1800</v>
      </c>
      <c r="W116" s="203">
        <v>12</v>
      </c>
      <c r="X116" s="204" t="s">
        <v>183</v>
      </c>
      <c r="AB116" s="203" t="s">
        <v>95</v>
      </c>
      <c r="AN116" s="203" t="s">
        <v>441</v>
      </c>
      <c r="AO116" s="201" t="s">
        <v>113</v>
      </c>
    </row>
    <row r="117" spans="1:41" hidden="1">
      <c r="A117" s="203" t="s">
        <v>442</v>
      </c>
      <c r="B117" s="204" t="s">
        <v>426</v>
      </c>
      <c r="D117" s="206" t="s">
        <v>375</v>
      </c>
      <c r="E117" s="203" t="s">
        <v>179</v>
      </c>
      <c r="F117" s="203">
        <v>1971</v>
      </c>
      <c r="G117" s="203">
        <v>160</v>
      </c>
      <c r="H117" s="204" t="s">
        <v>180</v>
      </c>
      <c r="I117" s="204" t="s">
        <v>181</v>
      </c>
      <c r="J117" s="204" t="s">
        <v>113</v>
      </c>
      <c r="K117" s="204" t="s">
        <v>113</v>
      </c>
      <c r="L117" s="203" t="s">
        <v>182</v>
      </c>
      <c r="N117" s="205">
        <v>22</v>
      </c>
      <c r="O117" s="205">
        <v>4</v>
      </c>
      <c r="R117" s="203"/>
      <c r="S117" s="203"/>
      <c r="T117" s="203" t="s">
        <v>307</v>
      </c>
      <c r="U117" s="203" t="s">
        <v>187</v>
      </c>
      <c r="V117" s="203">
        <v>2000</v>
      </c>
      <c r="W117" s="203">
        <v>12</v>
      </c>
      <c r="X117" s="204" t="s">
        <v>183</v>
      </c>
      <c r="AO117" s="201" t="s">
        <v>113</v>
      </c>
    </row>
    <row r="118" spans="1:41" hidden="1">
      <c r="A118" s="203" t="s">
        <v>443</v>
      </c>
      <c r="B118" s="204" t="s">
        <v>426</v>
      </c>
      <c r="D118" s="206" t="s">
        <v>212</v>
      </c>
      <c r="E118" s="203" t="s">
        <v>179</v>
      </c>
      <c r="F118" s="203">
        <v>1959</v>
      </c>
      <c r="G118" s="203">
        <v>100</v>
      </c>
      <c r="H118" s="204" t="s">
        <v>204</v>
      </c>
      <c r="I118" s="204" t="s">
        <v>181</v>
      </c>
      <c r="J118" s="204" t="s">
        <v>201</v>
      </c>
      <c r="K118" s="204" t="s">
        <v>444</v>
      </c>
      <c r="L118" s="203" t="s">
        <v>182</v>
      </c>
      <c r="N118" s="205">
        <v>16</v>
      </c>
      <c r="O118" s="205" t="s">
        <v>296</v>
      </c>
      <c r="P118" s="205">
        <v>2</v>
      </c>
      <c r="R118" s="203"/>
      <c r="S118" s="203"/>
      <c r="T118" s="203"/>
      <c r="U118" s="203"/>
      <c r="V118" s="203">
        <v>2400</v>
      </c>
      <c r="W118" s="203">
        <v>12</v>
      </c>
      <c r="X118" s="204" t="s">
        <v>183</v>
      </c>
      <c r="AB118" s="203" t="s">
        <v>95</v>
      </c>
      <c r="AO118" s="201" t="s">
        <v>95</v>
      </c>
    </row>
    <row r="119" spans="1:41" hidden="1">
      <c r="A119" s="203" t="s">
        <v>445</v>
      </c>
      <c r="B119" s="204" t="s">
        <v>426</v>
      </c>
      <c r="D119" s="206" t="s">
        <v>446</v>
      </c>
      <c r="E119" s="203" t="s">
        <v>179</v>
      </c>
      <c r="F119" s="203">
        <v>1971</v>
      </c>
      <c r="G119" s="203">
        <v>90</v>
      </c>
      <c r="H119" s="204" t="s">
        <v>180</v>
      </c>
      <c r="I119" s="204" t="s">
        <v>181</v>
      </c>
      <c r="J119" s="204" t="s">
        <v>113</v>
      </c>
      <c r="K119" s="204" t="s">
        <v>113</v>
      </c>
      <c r="L119" s="203" t="s">
        <v>182</v>
      </c>
      <c r="N119" s="205">
        <v>12</v>
      </c>
      <c r="O119" s="205">
        <v>3</v>
      </c>
      <c r="R119" s="203"/>
      <c r="S119" s="203"/>
      <c r="T119" s="203" t="s">
        <v>325</v>
      </c>
      <c r="U119" s="203" t="s">
        <v>187</v>
      </c>
      <c r="V119" s="203">
        <v>1800</v>
      </c>
      <c r="W119" s="203">
        <v>12</v>
      </c>
      <c r="X119" s="204" t="s">
        <v>183</v>
      </c>
      <c r="AI119" s="203" t="s">
        <v>95</v>
      </c>
      <c r="AO119" s="201" t="s">
        <v>113</v>
      </c>
    </row>
    <row r="120" spans="1:41" hidden="1">
      <c r="A120" s="203" t="s">
        <v>447</v>
      </c>
      <c r="B120" s="204" t="s">
        <v>426</v>
      </c>
      <c r="D120" s="206" t="s">
        <v>216</v>
      </c>
      <c r="E120" s="203" t="s">
        <v>179</v>
      </c>
      <c r="F120" s="203">
        <v>1993</v>
      </c>
      <c r="G120" s="203">
        <v>200</v>
      </c>
      <c r="H120" s="204" t="s">
        <v>180</v>
      </c>
      <c r="I120" s="204" t="s">
        <v>181</v>
      </c>
      <c r="J120" s="204" t="s">
        <v>113</v>
      </c>
      <c r="K120" s="204" t="s">
        <v>113</v>
      </c>
      <c r="L120" s="203" t="s">
        <v>182</v>
      </c>
      <c r="N120" s="205">
        <v>26</v>
      </c>
      <c r="O120" s="205">
        <v>6</v>
      </c>
      <c r="P120" s="205">
        <v>10</v>
      </c>
      <c r="R120" s="203"/>
      <c r="S120" s="203"/>
      <c r="T120" s="203"/>
      <c r="U120" s="203"/>
      <c r="V120" s="203">
        <v>2400</v>
      </c>
      <c r="W120" s="203">
        <v>12</v>
      </c>
      <c r="X120" s="204" t="s">
        <v>278</v>
      </c>
      <c r="Z120" s="203" t="s">
        <v>279</v>
      </c>
      <c r="AO120" s="201" t="s">
        <v>95</v>
      </c>
    </row>
    <row r="121" spans="1:41" hidden="1">
      <c r="A121" s="203" t="s">
        <v>448</v>
      </c>
      <c r="B121" s="204" t="s">
        <v>426</v>
      </c>
      <c r="D121" s="206"/>
      <c r="E121" s="203" t="s">
        <v>179</v>
      </c>
      <c r="F121" s="203">
        <v>1981</v>
      </c>
      <c r="G121" s="203">
        <v>160</v>
      </c>
      <c r="H121" s="204" t="s">
        <v>190</v>
      </c>
      <c r="I121" s="204" t="s">
        <v>181</v>
      </c>
      <c r="J121" s="204" t="s">
        <v>113</v>
      </c>
      <c r="K121" s="204" t="s">
        <v>113</v>
      </c>
      <c r="L121" s="203" t="s">
        <v>182</v>
      </c>
      <c r="N121" s="207">
        <v>22</v>
      </c>
      <c r="O121" s="205" t="s">
        <v>296</v>
      </c>
      <c r="R121" s="203"/>
      <c r="S121" s="203"/>
      <c r="T121" s="203"/>
      <c r="U121" s="203"/>
      <c r="V121" s="203">
        <v>2600</v>
      </c>
      <c r="W121" s="203">
        <v>15</v>
      </c>
      <c r="X121" s="204" t="s">
        <v>183</v>
      </c>
      <c r="AO121" s="201" t="s">
        <v>113</v>
      </c>
    </row>
    <row r="122" spans="1:41" hidden="1">
      <c r="A122" s="203" t="s">
        <v>449</v>
      </c>
      <c r="B122" s="204" t="s">
        <v>450</v>
      </c>
      <c r="D122" s="206" t="s">
        <v>372</v>
      </c>
      <c r="E122" s="203" t="s">
        <v>179</v>
      </c>
      <c r="F122" s="203">
        <v>1971</v>
      </c>
      <c r="G122" s="203">
        <v>90</v>
      </c>
      <c r="H122" s="204" t="s">
        <v>180</v>
      </c>
      <c r="I122" s="204" t="s">
        <v>181</v>
      </c>
      <c r="J122" s="204" t="s">
        <v>113</v>
      </c>
      <c r="K122" s="204" t="s">
        <v>113</v>
      </c>
      <c r="L122" s="203" t="s">
        <v>182</v>
      </c>
      <c r="N122" s="205">
        <v>11</v>
      </c>
      <c r="O122" s="205">
        <v>1.5</v>
      </c>
      <c r="P122" s="205">
        <v>6</v>
      </c>
      <c r="R122" s="203"/>
      <c r="S122" s="203"/>
      <c r="T122" s="203"/>
      <c r="U122" s="203"/>
      <c r="V122" s="203">
        <v>1400</v>
      </c>
      <c r="W122" s="203">
        <v>12</v>
      </c>
      <c r="X122" s="204" t="s">
        <v>183</v>
      </c>
      <c r="AO122" s="201" t="s">
        <v>113</v>
      </c>
    </row>
    <row r="123" spans="1:41" hidden="1">
      <c r="A123" s="203" t="s">
        <v>451</v>
      </c>
      <c r="B123" s="204" t="s">
        <v>450</v>
      </c>
      <c r="D123" s="206" t="s">
        <v>411</v>
      </c>
      <c r="E123" s="203" t="s">
        <v>179</v>
      </c>
      <c r="F123" s="203">
        <v>1951</v>
      </c>
      <c r="G123" s="203">
        <v>56</v>
      </c>
      <c r="H123" s="204" t="s">
        <v>185</v>
      </c>
      <c r="I123" s="204" t="s">
        <v>181</v>
      </c>
      <c r="J123" s="204" t="s">
        <v>113</v>
      </c>
      <c r="K123" s="204" t="s">
        <v>113</v>
      </c>
      <c r="L123" s="203" t="s">
        <v>182</v>
      </c>
      <c r="N123" s="210">
        <v>8</v>
      </c>
      <c r="O123" s="205">
        <v>2</v>
      </c>
      <c r="P123" s="205">
        <v>8</v>
      </c>
      <c r="R123" s="203"/>
      <c r="S123" s="203"/>
      <c r="T123" s="203"/>
      <c r="U123" s="203"/>
      <c r="V123" s="203">
        <v>900</v>
      </c>
      <c r="W123" s="203">
        <v>9</v>
      </c>
      <c r="X123" s="204" t="s">
        <v>198</v>
      </c>
      <c r="Y123" s="203" t="s">
        <v>199</v>
      </c>
      <c r="AO123" s="201" t="s">
        <v>113</v>
      </c>
    </row>
    <row r="124" spans="1:41" hidden="1">
      <c r="A124" s="203" t="s">
        <v>452</v>
      </c>
      <c r="B124" s="204" t="s">
        <v>450</v>
      </c>
      <c r="D124" s="206" t="s">
        <v>368</v>
      </c>
      <c r="E124" s="203" t="s">
        <v>179</v>
      </c>
      <c r="F124" s="203">
        <v>1971</v>
      </c>
      <c r="G124" s="203">
        <v>110</v>
      </c>
      <c r="H124" s="204" t="s">
        <v>180</v>
      </c>
      <c r="I124" s="204" t="s">
        <v>181</v>
      </c>
      <c r="J124" s="204" t="s">
        <v>113</v>
      </c>
      <c r="K124" s="204" t="s">
        <v>113</v>
      </c>
      <c r="L124" s="203" t="s">
        <v>182</v>
      </c>
      <c r="N124" s="210">
        <v>14</v>
      </c>
      <c r="O124" s="205">
        <v>3</v>
      </c>
      <c r="P124" s="205">
        <v>6</v>
      </c>
      <c r="R124" s="203"/>
      <c r="S124" s="203"/>
      <c r="T124" s="203"/>
      <c r="U124" s="203"/>
      <c r="V124" s="203">
        <v>2600</v>
      </c>
      <c r="W124" s="203">
        <v>24</v>
      </c>
      <c r="X124" s="204" t="s">
        <v>257</v>
      </c>
      <c r="AB124" s="203" t="s">
        <v>95</v>
      </c>
      <c r="AO124" s="201" t="s">
        <v>95</v>
      </c>
    </row>
    <row r="125" spans="1:41" hidden="1">
      <c r="A125" s="203" t="s">
        <v>453</v>
      </c>
      <c r="B125" s="204" t="s">
        <v>450</v>
      </c>
      <c r="D125" s="206" t="s">
        <v>454</v>
      </c>
      <c r="E125" s="203" t="s">
        <v>179</v>
      </c>
      <c r="F125" s="203">
        <v>1960</v>
      </c>
      <c r="G125" s="203">
        <v>70</v>
      </c>
      <c r="H125" s="204" t="s">
        <v>207</v>
      </c>
      <c r="I125" s="204" t="s">
        <v>181</v>
      </c>
      <c r="J125" s="204" t="s">
        <v>201</v>
      </c>
      <c r="K125" s="204" t="s">
        <v>201</v>
      </c>
      <c r="L125" s="203" t="s">
        <v>182</v>
      </c>
      <c r="N125" s="205">
        <v>10</v>
      </c>
      <c r="O125" s="205">
        <v>3</v>
      </c>
      <c r="P125" s="205">
        <v>10</v>
      </c>
      <c r="R125" s="203"/>
      <c r="S125" s="203"/>
      <c r="T125" s="203" t="s">
        <v>325</v>
      </c>
      <c r="U125" s="203" t="s">
        <v>187</v>
      </c>
      <c r="V125" s="203">
        <v>2400</v>
      </c>
      <c r="W125" s="203">
        <v>12</v>
      </c>
      <c r="X125" s="204" t="s">
        <v>257</v>
      </c>
      <c r="AB125" s="203" t="s">
        <v>95</v>
      </c>
      <c r="AO125" s="201" t="s">
        <v>95</v>
      </c>
    </row>
    <row r="126" spans="1:41" hidden="1">
      <c r="A126" s="203" t="s">
        <v>455</v>
      </c>
      <c r="B126" s="204" t="s">
        <v>450</v>
      </c>
      <c r="D126" s="206" t="s">
        <v>362</v>
      </c>
      <c r="E126" s="203" t="s">
        <v>179</v>
      </c>
      <c r="F126" s="203" t="s">
        <v>456</v>
      </c>
      <c r="G126" s="203">
        <v>160</v>
      </c>
      <c r="H126" s="204" t="s">
        <v>457</v>
      </c>
      <c r="I126" s="204" t="s">
        <v>181</v>
      </c>
      <c r="J126" s="204" t="s">
        <v>201</v>
      </c>
      <c r="K126" s="204" t="s">
        <v>201</v>
      </c>
      <c r="L126" s="203" t="s">
        <v>182</v>
      </c>
      <c r="N126" s="210">
        <v>20</v>
      </c>
      <c r="R126" s="203"/>
      <c r="S126" s="203"/>
      <c r="T126" s="203" t="s">
        <v>328</v>
      </c>
      <c r="U126" s="203" t="s">
        <v>187</v>
      </c>
      <c r="V126" s="203">
        <v>1500</v>
      </c>
      <c r="W126" s="203">
        <v>8</v>
      </c>
      <c r="X126" s="204" t="s">
        <v>257</v>
      </c>
      <c r="AB126" s="203" t="s">
        <v>95</v>
      </c>
      <c r="AO126" s="201" t="s">
        <v>95</v>
      </c>
    </row>
    <row r="127" spans="1:41" hidden="1">
      <c r="A127" s="203" t="s">
        <v>458</v>
      </c>
      <c r="B127" s="204" t="s">
        <v>450</v>
      </c>
      <c r="D127" s="206" t="s">
        <v>386</v>
      </c>
      <c r="E127" s="203" t="s">
        <v>179</v>
      </c>
      <c r="F127" s="203">
        <v>2004</v>
      </c>
      <c r="G127" s="203">
        <v>320</v>
      </c>
      <c r="H127" s="204" t="s">
        <v>225</v>
      </c>
      <c r="I127" s="204" t="s">
        <v>181</v>
      </c>
      <c r="J127" s="204" t="s">
        <v>113</v>
      </c>
      <c r="K127" s="204" t="s">
        <v>113</v>
      </c>
      <c r="L127" s="203" t="s">
        <v>182</v>
      </c>
      <c r="N127" s="210">
        <v>35</v>
      </c>
      <c r="O127" s="205" t="s">
        <v>272</v>
      </c>
      <c r="R127" s="203"/>
      <c r="S127" s="203"/>
      <c r="T127" s="203"/>
      <c r="U127" s="203"/>
      <c r="V127" s="203">
        <v>2400</v>
      </c>
      <c r="W127" s="203">
        <v>12</v>
      </c>
      <c r="X127" s="204" t="s">
        <v>183</v>
      </c>
      <c r="AB127" s="203" t="s">
        <v>95</v>
      </c>
      <c r="AI127" s="203" t="s">
        <v>95</v>
      </c>
      <c r="AJ127" s="203" t="s">
        <v>95</v>
      </c>
      <c r="AO127" s="201" t="s">
        <v>95</v>
      </c>
    </row>
    <row r="128" spans="1:41" hidden="1">
      <c r="A128" s="203" t="s">
        <v>459</v>
      </c>
      <c r="B128" s="204" t="s">
        <v>450</v>
      </c>
      <c r="D128" s="206" t="s">
        <v>381</v>
      </c>
      <c r="E128" s="203" t="s">
        <v>179</v>
      </c>
      <c r="F128" s="203">
        <v>1972</v>
      </c>
      <c r="G128" s="203">
        <v>94</v>
      </c>
      <c r="H128" s="204" t="s">
        <v>180</v>
      </c>
      <c r="I128" s="204" t="s">
        <v>181</v>
      </c>
      <c r="J128" s="204" t="s">
        <v>113</v>
      </c>
      <c r="K128" s="204" t="s">
        <v>113</v>
      </c>
      <c r="L128" s="203" t="s">
        <v>364</v>
      </c>
      <c r="N128" s="210"/>
      <c r="O128" s="205">
        <v>3</v>
      </c>
      <c r="P128" s="205">
        <v>2</v>
      </c>
      <c r="R128" s="203"/>
      <c r="S128" s="203"/>
      <c r="T128" s="203"/>
      <c r="U128" s="203"/>
      <c r="V128" s="203">
        <v>1800</v>
      </c>
      <c r="W128" s="203">
        <v>15</v>
      </c>
      <c r="X128" s="204" t="s">
        <v>244</v>
      </c>
      <c r="AO128" s="201" t="s">
        <v>113</v>
      </c>
    </row>
    <row r="129" spans="1:41" hidden="1">
      <c r="A129" s="203" t="s">
        <v>460</v>
      </c>
      <c r="B129" s="204" t="s">
        <v>450</v>
      </c>
      <c r="D129" s="206" t="s">
        <v>378</v>
      </c>
      <c r="E129" s="203" t="s">
        <v>179</v>
      </c>
      <c r="F129" s="203">
        <v>1971</v>
      </c>
      <c r="G129" s="203">
        <v>130</v>
      </c>
      <c r="H129" s="204" t="s">
        <v>341</v>
      </c>
      <c r="I129" s="204" t="s">
        <v>181</v>
      </c>
      <c r="J129" s="204" t="s">
        <v>201</v>
      </c>
      <c r="K129" s="204" t="s">
        <v>201</v>
      </c>
      <c r="L129" s="203" t="s">
        <v>182</v>
      </c>
      <c r="N129" s="205">
        <v>18</v>
      </c>
      <c r="O129" s="205" t="s">
        <v>296</v>
      </c>
      <c r="R129" s="203"/>
      <c r="S129" s="203"/>
      <c r="T129" s="203"/>
      <c r="U129" s="203"/>
      <c r="V129" s="203">
        <v>2200</v>
      </c>
      <c r="W129" s="203">
        <v>12</v>
      </c>
      <c r="X129" s="204" t="s">
        <v>183</v>
      </c>
      <c r="AO129" s="201" t="s">
        <v>113</v>
      </c>
    </row>
    <row r="130" spans="1:41" hidden="1">
      <c r="A130" s="203" t="s">
        <v>461</v>
      </c>
      <c r="B130" s="204" t="s">
        <v>450</v>
      </c>
      <c r="D130" s="203">
        <v>15</v>
      </c>
      <c r="E130" s="203" t="s">
        <v>179</v>
      </c>
      <c r="F130" s="203">
        <v>1971</v>
      </c>
      <c r="G130" s="203">
        <v>90</v>
      </c>
      <c r="H130" s="204" t="s">
        <v>180</v>
      </c>
      <c r="I130" s="204" t="s">
        <v>181</v>
      </c>
      <c r="J130" s="204" t="s">
        <v>113</v>
      </c>
      <c r="K130" s="204" t="s">
        <v>113</v>
      </c>
      <c r="L130" s="203" t="s">
        <v>182</v>
      </c>
      <c r="N130" s="205">
        <v>11</v>
      </c>
      <c r="R130" s="203"/>
      <c r="S130" s="203"/>
      <c r="T130" s="203" t="s">
        <v>186</v>
      </c>
      <c r="U130" s="203" t="s">
        <v>187</v>
      </c>
      <c r="V130" s="203">
        <v>1500</v>
      </c>
      <c r="W130" s="203">
        <v>12</v>
      </c>
      <c r="X130" s="204" t="s">
        <v>183</v>
      </c>
      <c r="AO130" s="201" t="s">
        <v>113</v>
      </c>
    </row>
    <row r="131" spans="1:41" hidden="1">
      <c r="A131" s="203" t="s">
        <v>462</v>
      </c>
      <c r="B131" s="204" t="s">
        <v>450</v>
      </c>
      <c r="D131" s="203">
        <v>16</v>
      </c>
      <c r="E131" s="203" t="s">
        <v>179</v>
      </c>
      <c r="F131" s="203">
        <v>1956</v>
      </c>
      <c r="G131" s="203">
        <v>220</v>
      </c>
      <c r="H131" s="204" t="s">
        <v>463</v>
      </c>
      <c r="I131" s="204" t="s">
        <v>181</v>
      </c>
      <c r="J131" s="204" t="s">
        <v>201</v>
      </c>
      <c r="K131" s="204" t="s">
        <v>201</v>
      </c>
      <c r="L131" s="203" t="s">
        <v>182</v>
      </c>
      <c r="N131" s="205">
        <v>30</v>
      </c>
      <c r="O131" s="205" t="s">
        <v>464</v>
      </c>
      <c r="R131" s="203"/>
      <c r="S131" s="203"/>
      <c r="T131" s="203"/>
      <c r="U131" s="203"/>
      <c r="V131" s="203">
        <v>2200</v>
      </c>
      <c r="W131" s="203">
        <v>12</v>
      </c>
      <c r="X131" s="204" t="s">
        <v>183</v>
      </c>
      <c r="AB131" s="203" t="s">
        <v>95</v>
      </c>
      <c r="AO131" s="201" t="s">
        <v>113</v>
      </c>
    </row>
    <row r="132" spans="1:41">
      <c r="A132" s="203" t="s">
        <v>465</v>
      </c>
      <c r="B132" s="204" t="s">
        <v>450</v>
      </c>
      <c r="D132" s="203">
        <v>17</v>
      </c>
      <c r="E132" s="203" t="s">
        <v>179</v>
      </c>
      <c r="F132" s="203">
        <v>1980</v>
      </c>
      <c r="G132" s="203">
        <v>200</v>
      </c>
      <c r="H132" s="204" t="s">
        <v>286</v>
      </c>
      <c r="I132" s="204" t="s">
        <v>181</v>
      </c>
      <c r="J132" s="204" t="s">
        <v>201</v>
      </c>
      <c r="K132" s="204" t="s">
        <v>320</v>
      </c>
      <c r="L132" s="203" t="s">
        <v>182</v>
      </c>
      <c r="N132" s="205">
        <v>33</v>
      </c>
      <c r="O132" s="205" t="s">
        <v>430</v>
      </c>
      <c r="R132" s="203"/>
      <c r="S132" s="203"/>
      <c r="T132" s="203"/>
      <c r="U132" s="203"/>
      <c r="V132" s="203">
        <v>3000</v>
      </c>
      <c r="W132" s="203">
        <v>12</v>
      </c>
      <c r="X132" s="204" t="s">
        <v>183</v>
      </c>
      <c r="AB132" s="203" t="s">
        <v>95</v>
      </c>
      <c r="AC132" s="203" t="s">
        <v>95</v>
      </c>
      <c r="AO132" s="201" t="s">
        <v>95</v>
      </c>
    </row>
    <row r="133" spans="1:41" hidden="1">
      <c r="A133" s="203" t="s">
        <v>466</v>
      </c>
      <c r="B133" s="204" t="s">
        <v>450</v>
      </c>
      <c r="E133" s="203" t="s">
        <v>179</v>
      </c>
      <c r="F133" s="203">
        <v>1960</v>
      </c>
      <c r="G133" s="203">
        <v>100</v>
      </c>
      <c r="H133" s="204" t="s">
        <v>180</v>
      </c>
      <c r="I133" s="204" t="s">
        <v>181</v>
      </c>
      <c r="J133" s="204" t="s">
        <v>113</v>
      </c>
      <c r="K133" s="204" t="s">
        <v>113</v>
      </c>
      <c r="L133" s="203" t="s">
        <v>182</v>
      </c>
      <c r="N133" s="205">
        <v>12</v>
      </c>
      <c r="O133" s="205">
        <v>4</v>
      </c>
      <c r="P133" s="205">
        <v>12</v>
      </c>
      <c r="R133" s="203"/>
      <c r="S133" s="203"/>
      <c r="T133" s="203"/>
      <c r="U133" s="203"/>
      <c r="V133" s="203">
        <v>2200</v>
      </c>
      <c r="W133" s="203">
        <v>17</v>
      </c>
      <c r="X133" s="204" t="s">
        <v>244</v>
      </c>
      <c r="AB133" s="203" t="s">
        <v>95</v>
      </c>
      <c r="AN133" s="203" t="s">
        <v>343</v>
      </c>
      <c r="AO133" s="201" t="s">
        <v>113</v>
      </c>
    </row>
    <row r="134" spans="1:41" hidden="1">
      <c r="A134" s="203" t="s">
        <v>467</v>
      </c>
      <c r="B134" s="204" t="s">
        <v>450</v>
      </c>
      <c r="E134" s="203" t="s">
        <v>179</v>
      </c>
      <c r="F134" s="203">
        <v>1991</v>
      </c>
      <c r="G134" s="203">
        <v>82</v>
      </c>
      <c r="H134" s="204" t="s">
        <v>180</v>
      </c>
      <c r="I134" s="204" t="s">
        <v>181</v>
      </c>
      <c r="J134" s="204" t="s">
        <v>201</v>
      </c>
      <c r="K134" s="204" t="s">
        <v>201</v>
      </c>
      <c r="L134" s="203" t="s">
        <v>182</v>
      </c>
      <c r="N134" s="205">
        <v>11</v>
      </c>
      <c r="O134" s="205">
        <v>3</v>
      </c>
      <c r="R134" s="203"/>
      <c r="S134" s="203"/>
      <c r="T134" s="203" t="s">
        <v>325</v>
      </c>
      <c r="U134" s="203" t="s">
        <v>187</v>
      </c>
      <c r="V134" s="203">
        <v>1800</v>
      </c>
      <c r="W134" s="203">
        <v>15</v>
      </c>
      <c r="X134" s="204" t="s">
        <v>183</v>
      </c>
      <c r="AB134" s="203" t="s">
        <v>95</v>
      </c>
      <c r="AO134" s="201" t="s">
        <v>113</v>
      </c>
    </row>
    <row r="135" spans="1:41" hidden="1">
      <c r="A135" s="203" t="s">
        <v>468</v>
      </c>
      <c r="B135" s="204" t="s">
        <v>450</v>
      </c>
      <c r="D135" s="203">
        <v>27</v>
      </c>
      <c r="E135" s="203" t="s">
        <v>179</v>
      </c>
      <c r="F135" s="203">
        <v>1981</v>
      </c>
      <c r="G135" s="203">
        <v>100</v>
      </c>
      <c r="H135" s="204" t="s">
        <v>180</v>
      </c>
      <c r="I135" s="204" t="s">
        <v>181</v>
      </c>
      <c r="J135" s="204" t="s">
        <v>113</v>
      </c>
      <c r="K135" s="204" t="s">
        <v>113</v>
      </c>
      <c r="L135" s="203" t="s">
        <v>182</v>
      </c>
      <c r="N135" s="205">
        <v>12</v>
      </c>
      <c r="O135" s="205">
        <v>2.5</v>
      </c>
      <c r="P135" s="205">
        <v>6</v>
      </c>
      <c r="R135" s="203"/>
      <c r="S135" s="203"/>
      <c r="T135" s="203"/>
      <c r="U135" s="203"/>
      <c r="V135" s="203">
        <v>1500</v>
      </c>
      <c r="W135" s="203">
        <v>12</v>
      </c>
      <c r="X135" s="204" t="s">
        <v>183</v>
      </c>
      <c r="AO135" s="201" t="s">
        <v>113</v>
      </c>
    </row>
    <row r="136" spans="1:41" hidden="1">
      <c r="A136" s="203" t="s">
        <v>469</v>
      </c>
      <c r="B136" s="204" t="s">
        <v>450</v>
      </c>
      <c r="D136" s="206"/>
      <c r="E136" s="203" t="s">
        <v>179</v>
      </c>
      <c r="F136" s="203">
        <v>1971</v>
      </c>
      <c r="G136" s="203">
        <v>90</v>
      </c>
      <c r="H136" s="204" t="s">
        <v>180</v>
      </c>
      <c r="I136" s="204" t="s">
        <v>181</v>
      </c>
      <c r="J136" s="204" t="s">
        <v>113</v>
      </c>
      <c r="K136" s="204" t="s">
        <v>113</v>
      </c>
      <c r="L136" s="203" t="s">
        <v>182</v>
      </c>
      <c r="N136" s="207">
        <v>11</v>
      </c>
      <c r="O136" s="205">
        <v>1.5</v>
      </c>
      <c r="P136" s="205">
        <v>10</v>
      </c>
      <c r="R136" s="203"/>
      <c r="S136" s="203"/>
      <c r="T136" s="203"/>
      <c r="U136" s="203"/>
      <c r="V136" s="203">
        <v>1300</v>
      </c>
      <c r="W136" s="203">
        <v>10</v>
      </c>
      <c r="X136" s="204" t="s">
        <v>183</v>
      </c>
      <c r="AO136" s="201" t="s">
        <v>113</v>
      </c>
    </row>
    <row r="137" spans="1:41" hidden="1">
      <c r="A137" s="203" t="s">
        <v>470</v>
      </c>
      <c r="B137" s="204" t="s">
        <v>450</v>
      </c>
      <c r="D137" s="206" t="s">
        <v>222</v>
      </c>
      <c r="E137" s="203" t="s">
        <v>179</v>
      </c>
      <c r="F137" s="203">
        <v>1968</v>
      </c>
      <c r="G137" s="203">
        <v>90</v>
      </c>
      <c r="H137" s="204" t="s">
        <v>185</v>
      </c>
      <c r="I137" s="204" t="s">
        <v>181</v>
      </c>
      <c r="J137" s="204" t="s">
        <v>113</v>
      </c>
      <c r="K137" s="204" t="s">
        <v>113</v>
      </c>
      <c r="L137" s="203" t="s">
        <v>182</v>
      </c>
      <c r="N137" s="207">
        <v>11</v>
      </c>
      <c r="O137" s="205">
        <v>2</v>
      </c>
      <c r="P137" s="205">
        <v>8</v>
      </c>
      <c r="R137" s="203"/>
      <c r="S137" s="203"/>
      <c r="T137" s="203"/>
      <c r="U137" s="203"/>
      <c r="V137" s="203">
        <v>1500</v>
      </c>
      <c r="W137" s="203">
        <v>10</v>
      </c>
      <c r="X137" s="204" t="s">
        <v>183</v>
      </c>
      <c r="AO137" s="201" t="s">
        <v>113</v>
      </c>
    </row>
    <row r="138" spans="1:41" hidden="1">
      <c r="A138" s="203" t="s">
        <v>471</v>
      </c>
      <c r="B138" s="204" t="s">
        <v>472</v>
      </c>
      <c r="D138" s="206" t="s">
        <v>367</v>
      </c>
      <c r="E138" s="203" t="s">
        <v>179</v>
      </c>
      <c r="F138" s="203">
        <v>1972</v>
      </c>
      <c r="G138" s="203">
        <v>90</v>
      </c>
      <c r="H138" s="204" t="s">
        <v>180</v>
      </c>
      <c r="I138" s="204" t="s">
        <v>181</v>
      </c>
      <c r="J138" s="204" t="s">
        <v>113</v>
      </c>
      <c r="K138" s="204" t="s">
        <v>113</v>
      </c>
      <c r="L138" s="203" t="s">
        <v>364</v>
      </c>
      <c r="N138" s="207"/>
      <c r="O138" s="205">
        <v>2</v>
      </c>
      <c r="P138" s="205">
        <v>10</v>
      </c>
      <c r="R138" s="203"/>
      <c r="S138" s="203"/>
      <c r="T138" s="203"/>
      <c r="U138" s="203"/>
      <c r="V138" s="203">
        <v>900</v>
      </c>
      <c r="W138" s="203">
        <v>0</v>
      </c>
      <c r="X138" s="204" t="s">
        <v>198</v>
      </c>
      <c r="Y138" s="203" t="s">
        <v>199</v>
      </c>
      <c r="AO138" s="201" t="s">
        <v>113</v>
      </c>
    </row>
    <row r="139" spans="1:41" hidden="1">
      <c r="A139" s="203" t="s">
        <v>473</v>
      </c>
      <c r="B139" s="204" t="s">
        <v>472</v>
      </c>
      <c r="D139" s="206" t="s">
        <v>370</v>
      </c>
      <c r="E139" s="203" t="s">
        <v>179</v>
      </c>
      <c r="F139" s="203">
        <v>1975</v>
      </c>
      <c r="G139" s="203">
        <v>100</v>
      </c>
      <c r="H139" s="204" t="s">
        <v>180</v>
      </c>
      <c r="I139" s="204" t="s">
        <v>181</v>
      </c>
      <c r="J139" s="204" t="s">
        <v>113</v>
      </c>
      <c r="K139" s="204" t="s">
        <v>113</v>
      </c>
      <c r="L139" s="203" t="s">
        <v>196</v>
      </c>
      <c r="M139" s="203" t="s">
        <v>290</v>
      </c>
      <c r="N139" s="207"/>
      <c r="O139" s="205">
        <v>3</v>
      </c>
      <c r="P139" s="205">
        <v>10</v>
      </c>
      <c r="R139" s="203"/>
      <c r="S139" s="203"/>
      <c r="T139" s="203"/>
      <c r="U139" s="203"/>
      <c r="V139" s="203">
        <v>1200</v>
      </c>
      <c r="W139" s="203">
        <v>15</v>
      </c>
      <c r="X139" s="204" t="s">
        <v>244</v>
      </c>
      <c r="AO139" s="201" t="s">
        <v>113</v>
      </c>
    </row>
    <row r="140" spans="1:41" hidden="1">
      <c r="A140" s="203" t="s">
        <v>474</v>
      </c>
      <c r="B140" s="204" t="s">
        <v>472</v>
      </c>
      <c r="D140" s="206" t="s">
        <v>372</v>
      </c>
      <c r="E140" s="203" t="s">
        <v>179</v>
      </c>
      <c r="F140" s="203">
        <v>1971</v>
      </c>
      <c r="G140" s="203">
        <v>100</v>
      </c>
      <c r="H140" s="204" t="s">
        <v>180</v>
      </c>
      <c r="I140" s="204" t="s">
        <v>181</v>
      </c>
      <c r="J140" s="204" t="s">
        <v>113</v>
      </c>
      <c r="K140" s="204" t="s">
        <v>113</v>
      </c>
      <c r="L140" s="203" t="s">
        <v>182</v>
      </c>
      <c r="N140" s="207">
        <v>11</v>
      </c>
      <c r="O140" s="205">
        <v>3</v>
      </c>
      <c r="P140" s="205">
        <v>6</v>
      </c>
      <c r="Q140" s="213"/>
      <c r="R140" s="203"/>
      <c r="S140" s="203"/>
      <c r="T140" s="203"/>
      <c r="U140" s="203"/>
      <c r="V140" s="203">
        <v>1200</v>
      </c>
      <c r="W140" s="203">
        <v>9</v>
      </c>
      <c r="X140" s="204" t="s">
        <v>183</v>
      </c>
      <c r="AO140" s="201" t="s">
        <v>113</v>
      </c>
    </row>
    <row r="141" spans="1:41" hidden="1">
      <c r="A141" s="203" t="s">
        <v>475</v>
      </c>
      <c r="B141" s="204" t="s">
        <v>472</v>
      </c>
      <c r="D141" s="206" t="s">
        <v>380</v>
      </c>
      <c r="E141" s="203" t="s">
        <v>179</v>
      </c>
      <c r="F141" s="203">
        <v>1952</v>
      </c>
      <c r="G141" s="203">
        <v>80</v>
      </c>
      <c r="H141" s="204" t="s">
        <v>476</v>
      </c>
      <c r="I141" s="204" t="s">
        <v>181</v>
      </c>
      <c r="J141" s="204" t="s">
        <v>113</v>
      </c>
      <c r="K141" s="204" t="s">
        <v>113</v>
      </c>
      <c r="L141" s="203" t="s">
        <v>182</v>
      </c>
      <c r="N141" s="205">
        <v>10</v>
      </c>
      <c r="O141" s="205">
        <v>1.5</v>
      </c>
      <c r="P141" s="205">
        <v>10</v>
      </c>
      <c r="V141" s="203">
        <v>600</v>
      </c>
      <c r="W141" s="203">
        <v>4</v>
      </c>
      <c r="X141" s="204" t="s">
        <v>244</v>
      </c>
      <c r="AO141" s="201" t="s">
        <v>113</v>
      </c>
    </row>
    <row r="142" spans="1:41" hidden="1">
      <c r="A142" s="203" t="s">
        <v>477</v>
      </c>
      <c r="B142" s="204" t="s">
        <v>472</v>
      </c>
      <c r="D142" s="206"/>
      <c r="E142" s="203" t="s">
        <v>179</v>
      </c>
      <c r="F142" s="203">
        <v>1974</v>
      </c>
      <c r="G142" s="203">
        <v>110</v>
      </c>
      <c r="H142" s="204" t="s">
        <v>180</v>
      </c>
      <c r="I142" s="204" t="s">
        <v>181</v>
      </c>
      <c r="J142" s="204" t="s">
        <v>113</v>
      </c>
      <c r="K142" s="204" t="s">
        <v>113</v>
      </c>
      <c r="L142" s="203" t="s">
        <v>182</v>
      </c>
      <c r="N142" s="205">
        <v>14</v>
      </c>
      <c r="P142" s="205">
        <v>6</v>
      </c>
      <c r="T142" s="201" t="s">
        <v>186</v>
      </c>
      <c r="U142" s="201" t="s">
        <v>187</v>
      </c>
      <c r="V142" s="203">
        <v>1800</v>
      </c>
      <c r="W142" s="203">
        <v>15</v>
      </c>
      <c r="X142" s="204" t="s">
        <v>183</v>
      </c>
      <c r="AB142" s="203" t="s">
        <v>95</v>
      </c>
      <c r="AI142" s="203" t="s">
        <v>95</v>
      </c>
      <c r="AJ142" s="203" t="s">
        <v>95</v>
      </c>
      <c r="AO142" s="201" t="s">
        <v>113</v>
      </c>
    </row>
    <row r="143" spans="1:41" hidden="1">
      <c r="A143" s="203" t="s">
        <v>478</v>
      </c>
      <c r="B143" s="204" t="s">
        <v>472</v>
      </c>
      <c r="D143" s="206" t="s">
        <v>411</v>
      </c>
      <c r="E143" s="203" t="s">
        <v>179</v>
      </c>
      <c r="F143" s="203">
        <v>1970</v>
      </c>
      <c r="G143" s="203">
        <v>130</v>
      </c>
      <c r="H143" s="204" t="s">
        <v>180</v>
      </c>
      <c r="I143" s="204" t="s">
        <v>181</v>
      </c>
      <c r="J143" s="204" t="s">
        <v>201</v>
      </c>
      <c r="K143" s="204" t="s">
        <v>201</v>
      </c>
      <c r="L143" s="203" t="s">
        <v>182</v>
      </c>
      <c r="N143" s="205">
        <v>13</v>
      </c>
      <c r="T143" s="201" t="s">
        <v>186</v>
      </c>
      <c r="U143" s="201" t="s">
        <v>187</v>
      </c>
      <c r="V143" s="203">
        <v>2400</v>
      </c>
      <c r="W143" s="203">
        <v>17</v>
      </c>
      <c r="X143" s="204" t="s">
        <v>183</v>
      </c>
      <c r="AB143" s="203" t="s">
        <v>95</v>
      </c>
      <c r="AO143" s="201" t="s">
        <v>113</v>
      </c>
    </row>
    <row r="144" spans="1:41" hidden="1">
      <c r="A144" s="203" t="s">
        <v>479</v>
      </c>
      <c r="B144" s="204" t="s">
        <v>472</v>
      </c>
      <c r="D144" s="206" t="s">
        <v>368</v>
      </c>
      <c r="E144" s="203" t="s">
        <v>179</v>
      </c>
      <c r="F144" s="203">
        <v>1992</v>
      </c>
      <c r="G144" s="203">
        <v>180</v>
      </c>
      <c r="H144" s="204" t="s">
        <v>341</v>
      </c>
      <c r="I144" s="204" t="s">
        <v>181</v>
      </c>
      <c r="J144" s="204" t="s">
        <v>113</v>
      </c>
      <c r="K144" s="204" t="s">
        <v>113</v>
      </c>
      <c r="L144" s="203" t="s">
        <v>182</v>
      </c>
      <c r="N144" s="205">
        <v>26</v>
      </c>
      <c r="O144" s="205">
        <v>2</v>
      </c>
      <c r="P144" s="205">
        <v>10</v>
      </c>
      <c r="T144" s="201" t="s">
        <v>307</v>
      </c>
      <c r="U144" s="201" t="s">
        <v>187</v>
      </c>
      <c r="V144" s="203">
        <v>1800</v>
      </c>
      <c r="W144" s="203">
        <v>24</v>
      </c>
      <c r="X144" s="204" t="s">
        <v>183</v>
      </c>
      <c r="AO144" s="201" t="s">
        <v>113</v>
      </c>
    </row>
    <row r="145" spans="1:41" hidden="1">
      <c r="A145" s="203" t="s">
        <v>480</v>
      </c>
      <c r="B145" s="204" t="s">
        <v>472</v>
      </c>
      <c r="D145" s="206" t="s">
        <v>384</v>
      </c>
      <c r="E145" s="203" t="s">
        <v>179</v>
      </c>
      <c r="F145" s="203">
        <v>1940</v>
      </c>
      <c r="G145" s="203">
        <v>80</v>
      </c>
      <c r="H145" s="204" t="s">
        <v>185</v>
      </c>
      <c r="I145" s="204" t="s">
        <v>181</v>
      </c>
      <c r="J145" s="204" t="s">
        <v>201</v>
      </c>
      <c r="K145" s="204" t="s">
        <v>113</v>
      </c>
      <c r="L145" s="203" t="s">
        <v>182</v>
      </c>
      <c r="N145" s="205">
        <v>8</v>
      </c>
      <c r="O145" s="205">
        <v>3</v>
      </c>
      <c r="P145" s="205">
        <v>10</v>
      </c>
      <c r="V145" s="203">
        <v>1000</v>
      </c>
      <c r="W145" s="203">
        <v>3</v>
      </c>
      <c r="X145" s="204" t="s">
        <v>183</v>
      </c>
      <c r="AO145" s="201" t="s">
        <v>113</v>
      </c>
    </row>
    <row r="146" spans="1:41" hidden="1">
      <c r="A146" s="203" t="s">
        <v>481</v>
      </c>
      <c r="B146" s="204" t="s">
        <v>472</v>
      </c>
      <c r="D146" s="206" t="s">
        <v>362</v>
      </c>
      <c r="E146" s="203" t="s">
        <v>179</v>
      </c>
      <c r="F146" s="203">
        <v>1984</v>
      </c>
      <c r="G146" s="203">
        <v>180</v>
      </c>
      <c r="H146" s="204" t="s">
        <v>180</v>
      </c>
      <c r="I146" s="204" t="s">
        <v>181</v>
      </c>
      <c r="J146" s="204" t="s">
        <v>397</v>
      </c>
      <c r="K146" s="204" t="s">
        <v>201</v>
      </c>
      <c r="L146" s="203" t="s">
        <v>182</v>
      </c>
      <c r="N146" s="205">
        <v>27</v>
      </c>
      <c r="T146" s="201" t="s">
        <v>205</v>
      </c>
      <c r="U146" s="201" t="s">
        <v>187</v>
      </c>
      <c r="V146" s="203">
        <v>1800</v>
      </c>
      <c r="W146" s="203">
        <v>24</v>
      </c>
      <c r="X146" s="204" t="s">
        <v>183</v>
      </c>
      <c r="AO146" s="201" t="s">
        <v>95</v>
      </c>
    </row>
    <row r="147" spans="1:41" hidden="1">
      <c r="A147" s="203" t="s">
        <v>482</v>
      </c>
      <c r="B147" s="204" t="s">
        <v>472</v>
      </c>
      <c r="D147" s="206" t="s">
        <v>386</v>
      </c>
      <c r="E147" s="203" t="s">
        <v>179</v>
      </c>
      <c r="F147" s="203">
        <v>1973</v>
      </c>
      <c r="G147" s="203">
        <v>110</v>
      </c>
      <c r="H147" s="204" t="s">
        <v>180</v>
      </c>
      <c r="I147" s="204" t="s">
        <v>181</v>
      </c>
      <c r="J147" s="204" t="s">
        <v>113</v>
      </c>
      <c r="K147" s="204" t="s">
        <v>113</v>
      </c>
      <c r="L147" s="203" t="s">
        <v>182</v>
      </c>
      <c r="N147" s="205">
        <v>13</v>
      </c>
      <c r="P147" s="205">
        <v>20</v>
      </c>
      <c r="V147" s="203">
        <v>2400</v>
      </c>
      <c r="W147" s="203">
        <v>24</v>
      </c>
      <c r="X147" s="204" t="s">
        <v>183</v>
      </c>
      <c r="AO147" s="201" t="s">
        <v>95</v>
      </c>
    </row>
    <row r="148" spans="1:41" hidden="1">
      <c r="A148" s="203" t="s">
        <v>483</v>
      </c>
      <c r="B148" s="204" t="s">
        <v>472</v>
      </c>
      <c r="D148" s="206"/>
      <c r="E148" s="203" t="s">
        <v>179</v>
      </c>
      <c r="F148" s="203">
        <v>1982</v>
      </c>
      <c r="G148" s="203">
        <v>140</v>
      </c>
      <c r="H148" s="204" t="s">
        <v>190</v>
      </c>
      <c r="I148" s="204" t="s">
        <v>181</v>
      </c>
      <c r="J148" s="204" t="s">
        <v>201</v>
      </c>
      <c r="K148" s="204" t="s">
        <v>113</v>
      </c>
      <c r="L148" s="203" t="s">
        <v>182</v>
      </c>
      <c r="N148" s="205">
        <v>20</v>
      </c>
      <c r="T148" s="203" t="s">
        <v>205</v>
      </c>
      <c r="U148" s="201" t="s">
        <v>187</v>
      </c>
      <c r="V148" s="203">
        <v>1800</v>
      </c>
      <c r="W148" s="203">
        <v>16</v>
      </c>
      <c r="X148" s="204" t="s">
        <v>257</v>
      </c>
      <c r="AB148" s="203" t="s">
        <v>95</v>
      </c>
      <c r="AO148" s="201" t="s">
        <v>113</v>
      </c>
    </row>
    <row r="149" spans="1:41" hidden="1">
      <c r="A149" s="203" t="s">
        <v>484</v>
      </c>
      <c r="B149" s="204" t="s">
        <v>472</v>
      </c>
      <c r="D149" s="206" t="s">
        <v>485</v>
      </c>
      <c r="E149" s="203" t="s">
        <v>179</v>
      </c>
      <c r="F149" s="203">
        <v>1965</v>
      </c>
      <c r="G149" s="203">
        <v>120</v>
      </c>
      <c r="H149" s="204" t="s">
        <v>180</v>
      </c>
      <c r="I149" s="204" t="s">
        <v>214</v>
      </c>
      <c r="J149" s="204" t="s">
        <v>113</v>
      </c>
      <c r="K149" s="204" t="s">
        <v>113</v>
      </c>
      <c r="L149" s="203" t="s">
        <v>182</v>
      </c>
      <c r="N149" s="205">
        <v>15</v>
      </c>
      <c r="O149" s="205">
        <v>5</v>
      </c>
      <c r="P149" s="205">
        <v>6</v>
      </c>
      <c r="V149" s="203">
        <v>1800</v>
      </c>
      <c r="W149" s="203">
        <v>12</v>
      </c>
      <c r="X149" s="204" t="s">
        <v>257</v>
      </c>
      <c r="AB149" s="203" t="s">
        <v>95</v>
      </c>
      <c r="AN149" s="203" t="s">
        <v>486</v>
      </c>
      <c r="AO149" s="201" t="s">
        <v>113</v>
      </c>
    </row>
    <row r="150" spans="1:41" hidden="1">
      <c r="A150" s="203" t="s">
        <v>487</v>
      </c>
      <c r="B150" s="204" t="s">
        <v>472</v>
      </c>
      <c r="D150" s="206" t="s">
        <v>375</v>
      </c>
      <c r="E150" s="203" t="s">
        <v>179</v>
      </c>
      <c r="F150" s="203">
        <v>1955</v>
      </c>
      <c r="G150" s="203">
        <v>120</v>
      </c>
      <c r="H150" s="204" t="s">
        <v>488</v>
      </c>
      <c r="I150" s="204" t="s">
        <v>181</v>
      </c>
      <c r="J150" s="204" t="s">
        <v>201</v>
      </c>
      <c r="K150" s="204" t="s">
        <v>113</v>
      </c>
      <c r="L150" s="203" t="s">
        <v>182</v>
      </c>
      <c r="N150" s="205">
        <v>20</v>
      </c>
      <c r="O150" s="205" t="s">
        <v>464</v>
      </c>
      <c r="V150" s="203">
        <v>1800</v>
      </c>
      <c r="W150" s="203">
        <v>6</v>
      </c>
      <c r="X150" s="204" t="s">
        <v>183</v>
      </c>
      <c r="AO150" s="201" t="s">
        <v>95</v>
      </c>
    </row>
    <row r="151" spans="1:41" hidden="1">
      <c r="A151" s="203" t="s">
        <v>489</v>
      </c>
      <c r="B151" s="204" t="s">
        <v>472</v>
      </c>
      <c r="D151" s="203">
        <v>20</v>
      </c>
      <c r="E151" s="203" t="s">
        <v>179</v>
      </c>
      <c r="F151" s="203">
        <v>1978</v>
      </c>
      <c r="G151" s="203">
        <v>110</v>
      </c>
      <c r="H151" s="204" t="s">
        <v>180</v>
      </c>
      <c r="I151" s="204" t="s">
        <v>214</v>
      </c>
      <c r="J151" s="204" t="s">
        <v>113</v>
      </c>
      <c r="K151" s="204" t="s">
        <v>113</v>
      </c>
      <c r="L151" s="203" t="s">
        <v>182</v>
      </c>
      <c r="N151" s="205">
        <v>13</v>
      </c>
      <c r="T151" s="201" t="s">
        <v>186</v>
      </c>
      <c r="U151" s="201" t="s">
        <v>187</v>
      </c>
      <c r="V151" s="203">
        <v>1200</v>
      </c>
      <c r="W151" s="203">
        <v>2</v>
      </c>
      <c r="X151" s="204" t="s">
        <v>257</v>
      </c>
      <c r="AB151" s="203" t="s">
        <v>95</v>
      </c>
      <c r="AO151" s="201" t="s">
        <v>113</v>
      </c>
    </row>
    <row r="152" spans="1:41" hidden="1">
      <c r="A152" s="203" t="s">
        <v>490</v>
      </c>
      <c r="B152" s="204" t="s">
        <v>472</v>
      </c>
      <c r="D152" s="203">
        <v>21</v>
      </c>
      <c r="E152" s="203" t="s">
        <v>179</v>
      </c>
      <c r="F152" s="203">
        <v>1972</v>
      </c>
      <c r="G152" s="203">
        <v>120</v>
      </c>
      <c r="H152" s="204" t="s">
        <v>180</v>
      </c>
      <c r="I152" s="204" t="s">
        <v>181</v>
      </c>
      <c r="J152" s="204" t="s">
        <v>201</v>
      </c>
      <c r="K152" s="204" t="s">
        <v>201</v>
      </c>
      <c r="L152" s="203" t="s">
        <v>182</v>
      </c>
      <c r="N152" s="205">
        <v>23</v>
      </c>
      <c r="T152" s="201" t="s">
        <v>186</v>
      </c>
      <c r="U152" s="201" t="s">
        <v>187</v>
      </c>
      <c r="V152" s="203">
        <v>2000</v>
      </c>
      <c r="W152" s="203">
        <v>12</v>
      </c>
      <c r="X152" s="204" t="s">
        <v>183</v>
      </c>
      <c r="AO152" s="201" t="s">
        <v>95</v>
      </c>
    </row>
    <row r="153" spans="1:41" hidden="1">
      <c r="A153" s="203" t="s">
        <v>491</v>
      </c>
      <c r="B153" s="204" t="s">
        <v>472</v>
      </c>
      <c r="D153" s="203">
        <v>22</v>
      </c>
      <c r="E153" s="203" t="s">
        <v>179</v>
      </c>
      <c r="F153" s="203">
        <v>1972</v>
      </c>
      <c r="G153" s="203">
        <v>110</v>
      </c>
      <c r="H153" s="204" t="s">
        <v>217</v>
      </c>
      <c r="I153" s="204" t="s">
        <v>214</v>
      </c>
      <c r="J153" s="204" t="s">
        <v>113</v>
      </c>
      <c r="K153" s="204" t="s">
        <v>113</v>
      </c>
      <c r="L153" s="203" t="s">
        <v>182</v>
      </c>
      <c r="N153" s="205">
        <v>13</v>
      </c>
      <c r="O153" s="205">
        <v>2.5</v>
      </c>
      <c r="P153" s="205">
        <v>12</v>
      </c>
      <c r="V153" s="203">
        <v>1200</v>
      </c>
      <c r="W153" s="203">
        <v>10</v>
      </c>
      <c r="X153" s="204" t="s">
        <v>183</v>
      </c>
      <c r="AO153" s="201" t="s">
        <v>113</v>
      </c>
    </row>
    <row r="154" spans="1:41" hidden="1">
      <c r="A154" s="203" t="s">
        <v>492</v>
      </c>
      <c r="B154" s="204" t="s">
        <v>472</v>
      </c>
      <c r="D154" s="203">
        <v>23</v>
      </c>
      <c r="E154" s="203" t="s">
        <v>179</v>
      </c>
      <c r="F154" s="203">
        <v>1980</v>
      </c>
      <c r="G154" s="203">
        <v>200</v>
      </c>
      <c r="H154" s="204" t="s">
        <v>493</v>
      </c>
      <c r="I154" s="204" t="s">
        <v>181</v>
      </c>
      <c r="J154" s="204" t="s">
        <v>113</v>
      </c>
      <c r="K154" s="204" t="s">
        <v>113</v>
      </c>
      <c r="L154" s="203" t="s">
        <v>182</v>
      </c>
      <c r="N154" s="205">
        <v>26</v>
      </c>
      <c r="O154" s="205">
        <v>5</v>
      </c>
      <c r="P154" s="205">
        <v>12</v>
      </c>
      <c r="V154" s="203">
        <v>3000</v>
      </c>
      <c r="W154" s="203">
        <v>17</v>
      </c>
      <c r="X154" s="204" t="s">
        <v>257</v>
      </c>
      <c r="AB154" s="203" t="s">
        <v>95</v>
      </c>
      <c r="AO154" s="201" t="s">
        <v>95</v>
      </c>
    </row>
    <row r="155" spans="1:41" hidden="1">
      <c r="A155" s="203" t="s">
        <v>494</v>
      </c>
      <c r="B155" s="204" t="s">
        <v>472</v>
      </c>
      <c r="D155" s="206" t="s">
        <v>495</v>
      </c>
      <c r="E155" s="203" t="s">
        <v>179</v>
      </c>
      <c r="F155" s="203">
        <v>1963</v>
      </c>
      <c r="G155" s="203">
        <v>120</v>
      </c>
      <c r="H155" s="204" t="s">
        <v>180</v>
      </c>
      <c r="I155" s="204" t="s">
        <v>181</v>
      </c>
      <c r="J155" s="204" t="s">
        <v>113</v>
      </c>
      <c r="K155" s="204" t="s">
        <v>113</v>
      </c>
      <c r="L155" s="203" t="s">
        <v>182</v>
      </c>
      <c r="N155" s="205">
        <v>16</v>
      </c>
      <c r="O155" s="205">
        <v>4</v>
      </c>
      <c r="P155" s="205">
        <v>10</v>
      </c>
      <c r="V155" s="203">
        <v>1800</v>
      </c>
      <c r="W155" s="203">
        <v>17</v>
      </c>
      <c r="X155" s="204" t="s">
        <v>183</v>
      </c>
      <c r="AB155" s="203" t="s">
        <v>95</v>
      </c>
      <c r="AO155" s="201" t="s">
        <v>95</v>
      </c>
    </row>
    <row r="156" spans="1:41" hidden="1">
      <c r="A156" s="203" t="s">
        <v>496</v>
      </c>
      <c r="B156" s="204" t="s">
        <v>472</v>
      </c>
      <c r="D156" s="206" t="s">
        <v>497</v>
      </c>
      <c r="E156" s="203" t="s">
        <v>179</v>
      </c>
      <c r="F156" s="203" t="s">
        <v>498</v>
      </c>
      <c r="G156" s="203">
        <v>70</v>
      </c>
      <c r="H156" s="204" t="s">
        <v>180</v>
      </c>
      <c r="I156" s="204" t="s">
        <v>181</v>
      </c>
      <c r="J156" s="204" t="s">
        <v>113</v>
      </c>
      <c r="K156" s="204" t="s">
        <v>113</v>
      </c>
      <c r="L156" s="203" t="s">
        <v>182</v>
      </c>
      <c r="N156" s="205">
        <v>36</v>
      </c>
      <c r="O156" s="205">
        <v>1</v>
      </c>
      <c r="P156" s="205">
        <v>13</v>
      </c>
      <c r="V156" s="203">
        <v>1200</v>
      </c>
      <c r="W156" s="203">
        <v>4</v>
      </c>
      <c r="X156" s="204" t="s">
        <v>499</v>
      </c>
      <c r="AB156" s="203" t="s">
        <v>95</v>
      </c>
      <c r="AO156" s="201" t="s">
        <v>95</v>
      </c>
    </row>
    <row r="157" spans="1:41" hidden="1">
      <c r="A157" s="203" t="s">
        <v>500</v>
      </c>
      <c r="B157" s="204" t="s">
        <v>472</v>
      </c>
      <c r="D157" s="206" t="s">
        <v>401</v>
      </c>
      <c r="E157" s="203" t="s">
        <v>179</v>
      </c>
      <c r="F157" s="203">
        <v>1962</v>
      </c>
      <c r="G157" s="203">
        <v>90</v>
      </c>
      <c r="H157" s="204" t="s">
        <v>180</v>
      </c>
      <c r="I157" s="204" t="s">
        <v>214</v>
      </c>
      <c r="J157" s="204" t="s">
        <v>113</v>
      </c>
      <c r="K157" s="204" t="s">
        <v>113</v>
      </c>
      <c r="L157" s="203" t="s">
        <v>182</v>
      </c>
      <c r="N157" s="205">
        <v>10</v>
      </c>
      <c r="O157" s="205">
        <v>2</v>
      </c>
      <c r="P157" s="205">
        <v>10</v>
      </c>
      <c r="V157" s="203">
        <v>1200</v>
      </c>
      <c r="W157" s="203">
        <v>12</v>
      </c>
      <c r="X157" s="204" t="s">
        <v>183</v>
      </c>
      <c r="AH157" s="203" t="s">
        <v>95</v>
      </c>
      <c r="AO157" s="201" t="s">
        <v>113</v>
      </c>
    </row>
    <row r="158" spans="1:41" hidden="1">
      <c r="A158" s="203" t="s">
        <v>501</v>
      </c>
      <c r="B158" s="204" t="s">
        <v>472</v>
      </c>
      <c r="D158" s="206" t="s">
        <v>222</v>
      </c>
      <c r="E158" s="203" t="s">
        <v>179</v>
      </c>
      <c r="F158" s="203">
        <v>1977</v>
      </c>
      <c r="G158" s="203">
        <v>100</v>
      </c>
      <c r="H158" s="204" t="s">
        <v>180</v>
      </c>
      <c r="I158" s="204" t="s">
        <v>181</v>
      </c>
      <c r="J158" s="204" t="s">
        <v>397</v>
      </c>
      <c r="K158" s="204" t="s">
        <v>320</v>
      </c>
      <c r="L158" s="203" t="s">
        <v>182</v>
      </c>
      <c r="N158" s="205">
        <v>16</v>
      </c>
      <c r="O158" s="205" t="s">
        <v>464</v>
      </c>
      <c r="V158" s="203">
        <v>1800</v>
      </c>
      <c r="W158" s="203">
        <v>12</v>
      </c>
      <c r="X158" s="204" t="s">
        <v>257</v>
      </c>
      <c r="AB158" s="203" t="s">
        <v>95</v>
      </c>
      <c r="AI158" s="203" t="s">
        <v>95</v>
      </c>
      <c r="AJ158" s="203" t="s">
        <v>95</v>
      </c>
      <c r="AN158" s="203" t="s">
        <v>298</v>
      </c>
      <c r="AO158" s="201" t="s">
        <v>113</v>
      </c>
    </row>
    <row r="159" spans="1:41" hidden="1">
      <c r="A159" s="203" t="s">
        <v>502</v>
      </c>
      <c r="B159" s="204" t="s">
        <v>503</v>
      </c>
      <c r="D159" s="206" t="s">
        <v>367</v>
      </c>
      <c r="E159" s="203" t="s">
        <v>179</v>
      </c>
      <c r="F159" s="203">
        <v>1989</v>
      </c>
      <c r="G159" s="203">
        <v>200</v>
      </c>
      <c r="H159" s="204" t="s">
        <v>271</v>
      </c>
      <c r="I159" s="204" t="s">
        <v>181</v>
      </c>
      <c r="J159" s="204" t="s">
        <v>504</v>
      </c>
      <c r="K159" s="204" t="s">
        <v>201</v>
      </c>
      <c r="L159" s="203" t="s">
        <v>182</v>
      </c>
      <c r="N159" s="205">
        <v>26</v>
      </c>
      <c r="T159" s="201" t="s">
        <v>505</v>
      </c>
      <c r="U159" s="201" t="s">
        <v>187</v>
      </c>
      <c r="V159" s="203">
        <v>2400</v>
      </c>
      <c r="W159" s="203">
        <v>12</v>
      </c>
      <c r="X159" s="204" t="s">
        <v>263</v>
      </c>
      <c r="AB159" s="203" t="s">
        <v>95</v>
      </c>
      <c r="AN159" s="203" t="s">
        <v>298</v>
      </c>
      <c r="AO159" s="201" t="s">
        <v>95</v>
      </c>
    </row>
    <row r="160" spans="1:41" hidden="1">
      <c r="A160" s="203" t="s">
        <v>506</v>
      </c>
      <c r="B160" s="204" t="s">
        <v>503</v>
      </c>
      <c r="D160" s="206" t="s">
        <v>370</v>
      </c>
      <c r="E160" s="203" t="s">
        <v>179</v>
      </c>
      <c r="F160" s="203">
        <v>1989</v>
      </c>
      <c r="G160" s="203">
        <v>180</v>
      </c>
      <c r="H160" s="204" t="s">
        <v>507</v>
      </c>
      <c r="I160" s="204" t="s">
        <v>181</v>
      </c>
      <c r="J160" s="204" t="s">
        <v>201</v>
      </c>
      <c r="K160" s="204" t="s">
        <v>320</v>
      </c>
      <c r="L160" s="203" t="s">
        <v>182</v>
      </c>
      <c r="N160" s="205">
        <v>40</v>
      </c>
      <c r="T160" s="201" t="s">
        <v>205</v>
      </c>
      <c r="U160" s="201" t="s">
        <v>187</v>
      </c>
      <c r="V160" s="203">
        <v>4800</v>
      </c>
      <c r="W160" s="203">
        <v>9</v>
      </c>
      <c r="X160" s="204" t="s">
        <v>263</v>
      </c>
      <c r="AO160" s="201" t="s">
        <v>95</v>
      </c>
    </row>
    <row r="161" spans="1:41" hidden="1">
      <c r="A161" s="203" t="s">
        <v>508</v>
      </c>
      <c r="B161" s="204" t="s">
        <v>503</v>
      </c>
      <c r="D161" s="206" t="s">
        <v>372</v>
      </c>
      <c r="E161" s="203" t="s">
        <v>179</v>
      </c>
      <c r="F161" s="203">
        <v>1956</v>
      </c>
      <c r="G161" s="203">
        <v>40</v>
      </c>
      <c r="H161" s="204" t="s">
        <v>476</v>
      </c>
      <c r="I161" s="204" t="s">
        <v>214</v>
      </c>
      <c r="J161" s="204" t="s">
        <v>113</v>
      </c>
      <c r="K161" s="204" t="s">
        <v>113</v>
      </c>
      <c r="L161" s="203" t="s">
        <v>196</v>
      </c>
      <c r="M161" s="203" t="s">
        <v>509</v>
      </c>
      <c r="O161" s="205">
        <v>2</v>
      </c>
      <c r="P161" s="205">
        <v>6</v>
      </c>
      <c r="V161" s="203">
        <v>600</v>
      </c>
      <c r="W161" s="203">
        <v>0</v>
      </c>
      <c r="X161" s="204" t="s">
        <v>198</v>
      </c>
      <c r="Y161" s="203" t="s">
        <v>199</v>
      </c>
      <c r="AO161" s="201" t="s">
        <v>113</v>
      </c>
    </row>
    <row r="162" spans="1:41" hidden="1">
      <c r="A162" s="203" t="s">
        <v>510</v>
      </c>
      <c r="B162" s="204" t="s">
        <v>503</v>
      </c>
      <c r="D162" s="206" t="s">
        <v>380</v>
      </c>
      <c r="E162" s="203" t="s">
        <v>179</v>
      </c>
      <c r="F162" s="203">
        <v>1984</v>
      </c>
      <c r="G162" s="203">
        <v>180</v>
      </c>
      <c r="H162" s="204" t="s">
        <v>190</v>
      </c>
      <c r="I162" s="204" t="s">
        <v>181</v>
      </c>
      <c r="J162" s="204" t="s">
        <v>113</v>
      </c>
      <c r="K162" s="204" t="s">
        <v>113</v>
      </c>
      <c r="L162" s="203" t="s">
        <v>182</v>
      </c>
      <c r="N162" s="205">
        <v>20</v>
      </c>
      <c r="O162" s="205">
        <v>5</v>
      </c>
      <c r="P162" s="205">
        <v>1</v>
      </c>
      <c r="V162" s="203">
        <v>2400</v>
      </c>
      <c r="W162" s="203">
        <v>15</v>
      </c>
      <c r="X162" s="204" t="s">
        <v>257</v>
      </c>
      <c r="AB162" s="203" t="s">
        <v>95</v>
      </c>
      <c r="AO162" s="201" t="s">
        <v>113</v>
      </c>
    </row>
    <row r="163" spans="1:41" hidden="1">
      <c r="A163" s="203" t="s">
        <v>511</v>
      </c>
      <c r="B163" s="204" t="s">
        <v>512</v>
      </c>
      <c r="D163" s="206" t="s">
        <v>370</v>
      </c>
      <c r="E163" s="203" t="s">
        <v>179</v>
      </c>
      <c r="F163" s="203">
        <v>1983</v>
      </c>
      <c r="G163" s="203">
        <v>180</v>
      </c>
      <c r="H163" s="204" t="s">
        <v>180</v>
      </c>
      <c r="I163" s="204" t="s">
        <v>181</v>
      </c>
      <c r="J163" s="204" t="s">
        <v>113</v>
      </c>
      <c r="K163" s="204" t="s">
        <v>113</v>
      </c>
      <c r="L163" s="203" t="s">
        <v>182</v>
      </c>
      <c r="N163" s="205">
        <v>26</v>
      </c>
      <c r="O163" s="205" t="s">
        <v>513</v>
      </c>
      <c r="V163" s="203">
        <v>1800</v>
      </c>
      <c r="W163" s="203">
        <v>4</v>
      </c>
      <c r="X163" s="204" t="s">
        <v>183</v>
      </c>
      <c r="AB163" s="203" t="s">
        <v>95</v>
      </c>
      <c r="AO163" s="201" t="s">
        <v>113</v>
      </c>
    </row>
    <row r="164" spans="1:41" hidden="1">
      <c r="A164" s="203" t="s">
        <v>514</v>
      </c>
      <c r="B164" s="204" t="s">
        <v>512</v>
      </c>
      <c r="D164" s="206" t="s">
        <v>380</v>
      </c>
      <c r="E164" s="203" t="s">
        <v>179</v>
      </c>
      <c r="F164" s="203">
        <v>1971</v>
      </c>
      <c r="G164" s="203">
        <v>90</v>
      </c>
      <c r="H164" s="204" t="s">
        <v>180</v>
      </c>
      <c r="I164" s="204" t="s">
        <v>181</v>
      </c>
      <c r="J164" s="204" t="s">
        <v>113</v>
      </c>
      <c r="K164" s="204" t="s">
        <v>113</v>
      </c>
      <c r="L164" s="203" t="s">
        <v>182</v>
      </c>
      <c r="N164" s="205">
        <v>11</v>
      </c>
      <c r="O164" s="205">
        <v>2.5</v>
      </c>
      <c r="P164" s="205">
        <v>10</v>
      </c>
      <c r="V164" s="203">
        <v>1200</v>
      </c>
      <c r="W164" s="203">
        <v>9</v>
      </c>
      <c r="X164" s="204" t="s">
        <v>183</v>
      </c>
      <c r="AO164" s="201" t="s">
        <v>113</v>
      </c>
    </row>
    <row r="165" spans="1:41" hidden="1">
      <c r="A165" s="203" t="s">
        <v>515</v>
      </c>
      <c r="B165" s="204" t="s">
        <v>512</v>
      </c>
      <c r="D165" s="203">
        <v>5</v>
      </c>
      <c r="E165" s="203" t="s">
        <v>179</v>
      </c>
      <c r="F165" s="203">
        <v>1970</v>
      </c>
      <c r="G165" s="203">
        <v>80</v>
      </c>
      <c r="H165" s="204" t="s">
        <v>180</v>
      </c>
      <c r="I165" s="204" t="s">
        <v>181</v>
      </c>
      <c r="J165" s="204" t="s">
        <v>113</v>
      </c>
      <c r="K165" s="204" t="s">
        <v>113</v>
      </c>
      <c r="L165" s="203" t="s">
        <v>196</v>
      </c>
      <c r="M165" s="203" t="s">
        <v>290</v>
      </c>
      <c r="O165" s="205">
        <v>1</v>
      </c>
      <c r="P165" s="205">
        <v>6</v>
      </c>
      <c r="V165" s="203">
        <v>600</v>
      </c>
      <c r="W165" s="203">
        <v>0</v>
      </c>
      <c r="X165" s="204" t="s">
        <v>244</v>
      </c>
      <c r="AL165" s="203" t="s">
        <v>95</v>
      </c>
      <c r="AM165" s="203" t="s">
        <v>516</v>
      </c>
      <c r="AN165" s="203" t="s">
        <v>298</v>
      </c>
      <c r="AO165" s="203" t="s">
        <v>113</v>
      </c>
    </row>
    <row r="166" spans="1:41" hidden="1">
      <c r="A166" s="203" t="s">
        <v>517</v>
      </c>
      <c r="B166" s="204" t="s">
        <v>512</v>
      </c>
      <c r="D166" s="203">
        <v>8</v>
      </c>
      <c r="E166" s="203" t="s">
        <v>179</v>
      </c>
      <c r="F166" s="203">
        <v>1977</v>
      </c>
      <c r="G166" s="203">
        <v>110</v>
      </c>
      <c r="H166" s="204" t="s">
        <v>518</v>
      </c>
      <c r="I166" s="204" t="s">
        <v>181</v>
      </c>
      <c r="J166" s="204" t="s">
        <v>397</v>
      </c>
      <c r="K166" s="204" t="s">
        <v>113</v>
      </c>
      <c r="L166" s="203" t="s">
        <v>182</v>
      </c>
      <c r="N166" s="205">
        <v>12</v>
      </c>
      <c r="T166" s="201" t="s">
        <v>283</v>
      </c>
      <c r="U166" s="201" t="s">
        <v>187</v>
      </c>
      <c r="V166" s="203">
        <v>1800</v>
      </c>
      <c r="W166" s="203">
        <v>12</v>
      </c>
      <c r="X166" s="204" t="s">
        <v>183</v>
      </c>
      <c r="AO166" s="201" t="s">
        <v>95</v>
      </c>
    </row>
    <row r="167" spans="1:41" hidden="1">
      <c r="A167" s="203" t="s">
        <v>519</v>
      </c>
      <c r="B167" s="204" t="s">
        <v>520</v>
      </c>
      <c r="D167" s="203">
        <v>47</v>
      </c>
      <c r="E167" s="203" t="s">
        <v>179</v>
      </c>
      <c r="F167" s="203">
        <v>1961</v>
      </c>
      <c r="G167" s="203">
        <v>90</v>
      </c>
      <c r="H167" s="204" t="s">
        <v>185</v>
      </c>
      <c r="I167" s="204" t="s">
        <v>181</v>
      </c>
      <c r="J167" s="204" t="s">
        <v>113</v>
      </c>
      <c r="K167" s="204" t="s">
        <v>113</v>
      </c>
      <c r="L167" s="203" t="s">
        <v>182</v>
      </c>
      <c r="N167" s="205">
        <v>10</v>
      </c>
      <c r="O167" s="205">
        <v>1</v>
      </c>
      <c r="P167" s="205">
        <v>15</v>
      </c>
      <c r="V167" s="203">
        <v>1200</v>
      </c>
      <c r="W167" s="203">
        <v>12</v>
      </c>
      <c r="X167" s="204" t="s">
        <v>183</v>
      </c>
      <c r="AO167" s="201" t="s">
        <v>113</v>
      </c>
    </row>
    <row r="168" spans="1:41" hidden="1">
      <c r="A168" s="203" t="s">
        <v>521</v>
      </c>
      <c r="B168" s="204" t="s">
        <v>520</v>
      </c>
      <c r="D168" s="203">
        <v>58</v>
      </c>
      <c r="E168" s="203" t="s">
        <v>179</v>
      </c>
      <c r="F168" s="203">
        <v>1960</v>
      </c>
      <c r="G168" s="203">
        <v>80</v>
      </c>
      <c r="H168" s="204" t="s">
        <v>185</v>
      </c>
      <c r="I168" s="204" t="s">
        <v>214</v>
      </c>
      <c r="J168" s="204" t="s">
        <v>113</v>
      </c>
      <c r="K168" s="204" t="s">
        <v>113</v>
      </c>
      <c r="L168" s="203" t="s">
        <v>182</v>
      </c>
      <c r="N168" s="205">
        <v>12</v>
      </c>
      <c r="O168" s="205">
        <v>1.5</v>
      </c>
      <c r="P168" s="205">
        <v>16</v>
      </c>
      <c r="V168" s="203">
        <v>1000</v>
      </c>
      <c r="W168" s="203">
        <v>10</v>
      </c>
      <c r="X168" s="204" t="s">
        <v>183</v>
      </c>
      <c r="AO168" s="201" t="s">
        <v>113</v>
      </c>
    </row>
    <row r="169" spans="1:41" hidden="1">
      <c r="A169" s="203" t="s">
        <v>522</v>
      </c>
      <c r="B169" s="204" t="s">
        <v>520</v>
      </c>
      <c r="E169" s="203" t="s">
        <v>179</v>
      </c>
      <c r="F169" s="203">
        <v>1983</v>
      </c>
      <c r="G169" s="203">
        <v>140</v>
      </c>
      <c r="H169" s="204" t="s">
        <v>225</v>
      </c>
      <c r="I169" s="204" t="s">
        <v>181</v>
      </c>
      <c r="J169" s="204" t="s">
        <v>113</v>
      </c>
      <c r="K169" s="204" t="s">
        <v>113</v>
      </c>
      <c r="L169" s="203" t="s">
        <v>182</v>
      </c>
      <c r="N169" s="205">
        <v>15</v>
      </c>
      <c r="O169" s="205">
        <v>3</v>
      </c>
      <c r="P169" s="205">
        <v>16</v>
      </c>
      <c r="V169" s="203">
        <v>1800</v>
      </c>
      <c r="W169" s="203">
        <v>16</v>
      </c>
      <c r="X169" s="204" t="s">
        <v>257</v>
      </c>
      <c r="AB169" s="203" t="s">
        <v>95</v>
      </c>
      <c r="AI169" s="203" t="s">
        <v>95</v>
      </c>
      <c r="AJ169" s="203" t="s">
        <v>95</v>
      </c>
      <c r="AO169" s="201" t="s">
        <v>95</v>
      </c>
    </row>
    <row r="170" spans="1:41" hidden="1">
      <c r="A170" s="203" t="s">
        <v>523</v>
      </c>
      <c r="B170" s="204" t="s">
        <v>520</v>
      </c>
      <c r="E170" s="203" t="s">
        <v>179</v>
      </c>
      <c r="F170" s="203">
        <v>1999</v>
      </c>
      <c r="G170" s="203">
        <v>130</v>
      </c>
      <c r="H170" s="204" t="s">
        <v>524</v>
      </c>
      <c r="I170" s="204" t="s">
        <v>181</v>
      </c>
      <c r="J170" s="204" t="s">
        <v>201</v>
      </c>
      <c r="K170" s="204" t="s">
        <v>201</v>
      </c>
      <c r="L170" s="203" t="s">
        <v>182</v>
      </c>
      <c r="N170" s="205">
        <v>20</v>
      </c>
      <c r="O170" s="205" t="s">
        <v>315</v>
      </c>
      <c r="V170" s="203">
        <v>2200</v>
      </c>
      <c r="W170" s="203">
        <v>16</v>
      </c>
      <c r="X170" s="204" t="s">
        <v>257</v>
      </c>
      <c r="AO170" s="201" t="s">
        <v>95</v>
      </c>
    </row>
    <row r="171" spans="1:41" hidden="1">
      <c r="A171" s="203" t="s">
        <v>525</v>
      </c>
      <c r="B171" s="204" t="s">
        <v>520</v>
      </c>
      <c r="D171" s="203">
        <v>65</v>
      </c>
      <c r="E171" s="203" t="s">
        <v>179</v>
      </c>
      <c r="F171" s="203">
        <v>1967</v>
      </c>
      <c r="G171" s="203">
        <v>90</v>
      </c>
      <c r="H171" s="204" t="s">
        <v>180</v>
      </c>
      <c r="I171" s="204" t="s">
        <v>181</v>
      </c>
      <c r="J171" s="204" t="s">
        <v>113</v>
      </c>
      <c r="K171" s="204" t="s">
        <v>113</v>
      </c>
      <c r="L171" s="203" t="s">
        <v>182</v>
      </c>
      <c r="N171" s="205">
        <v>10</v>
      </c>
      <c r="O171" s="205">
        <v>2.5</v>
      </c>
      <c r="P171" s="205">
        <v>6</v>
      </c>
      <c r="V171" s="203">
        <v>1400</v>
      </c>
      <c r="W171" s="203">
        <v>12</v>
      </c>
      <c r="X171" s="204" t="s">
        <v>183</v>
      </c>
      <c r="AO171" s="201" t="s">
        <v>113</v>
      </c>
    </row>
    <row r="172" spans="1:41" hidden="1">
      <c r="A172" s="203" t="s">
        <v>526</v>
      </c>
      <c r="B172" s="204" t="s">
        <v>520</v>
      </c>
      <c r="D172" s="203">
        <v>69</v>
      </c>
      <c r="E172" s="203" t="s">
        <v>179</v>
      </c>
      <c r="F172" s="203">
        <v>1951</v>
      </c>
      <c r="G172" s="203">
        <v>60</v>
      </c>
      <c r="H172" s="204" t="s">
        <v>229</v>
      </c>
      <c r="I172" s="204" t="s">
        <v>214</v>
      </c>
      <c r="J172" s="204" t="s">
        <v>113</v>
      </c>
      <c r="K172" s="204" t="s">
        <v>113</v>
      </c>
      <c r="L172" s="203" t="s">
        <v>196</v>
      </c>
      <c r="M172" s="203" t="s">
        <v>290</v>
      </c>
      <c r="O172" s="205">
        <v>1.5</v>
      </c>
      <c r="P172" s="205">
        <v>10</v>
      </c>
      <c r="V172" s="203">
        <v>600</v>
      </c>
      <c r="W172" s="203">
        <v>4</v>
      </c>
      <c r="X172" s="204" t="s">
        <v>244</v>
      </c>
      <c r="AO172" s="201" t="s">
        <v>113</v>
      </c>
    </row>
    <row r="173" spans="1:41" hidden="1">
      <c r="A173" s="203" t="s">
        <v>527</v>
      </c>
      <c r="B173" s="204" t="s">
        <v>520</v>
      </c>
      <c r="D173" s="203">
        <v>78</v>
      </c>
      <c r="E173" s="203" t="s">
        <v>179</v>
      </c>
      <c r="F173" s="203">
        <v>1971</v>
      </c>
      <c r="G173" s="203">
        <v>90</v>
      </c>
      <c r="H173" s="204" t="s">
        <v>185</v>
      </c>
      <c r="I173" s="204" t="s">
        <v>181</v>
      </c>
      <c r="J173" s="204" t="s">
        <v>113</v>
      </c>
      <c r="K173" s="204" t="s">
        <v>113</v>
      </c>
      <c r="L173" s="203" t="s">
        <v>182</v>
      </c>
      <c r="N173" s="205">
        <v>10</v>
      </c>
      <c r="O173" s="205">
        <v>2</v>
      </c>
      <c r="P173" s="205">
        <v>6</v>
      </c>
      <c r="V173" s="203">
        <v>1100</v>
      </c>
      <c r="W173" s="203">
        <v>6</v>
      </c>
      <c r="X173" s="204" t="s">
        <v>244</v>
      </c>
      <c r="AO173" s="201" t="s">
        <v>113</v>
      </c>
    </row>
    <row r="174" spans="1:41" hidden="1">
      <c r="A174" s="203" t="s">
        <v>528</v>
      </c>
      <c r="B174" s="204" t="s">
        <v>520</v>
      </c>
      <c r="D174" s="203">
        <v>79</v>
      </c>
      <c r="E174" s="203" t="s">
        <v>179</v>
      </c>
      <c r="F174" s="203">
        <v>1976</v>
      </c>
      <c r="G174" s="203">
        <v>100</v>
      </c>
      <c r="H174" s="204" t="s">
        <v>180</v>
      </c>
      <c r="I174" s="204" t="s">
        <v>181</v>
      </c>
      <c r="J174" s="204" t="s">
        <v>201</v>
      </c>
      <c r="K174" s="204" t="s">
        <v>201</v>
      </c>
      <c r="L174" s="203" t="s">
        <v>182</v>
      </c>
      <c r="N174" s="205">
        <v>13</v>
      </c>
      <c r="T174" s="201" t="s">
        <v>186</v>
      </c>
      <c r="U174" s="201" t="s">
        <v>187</v>
      </c>
      <c r="V174" s="203">
        <v>2000</v>
      </c>
      <c r="W174" s="203">
        <v>12</v>
      </c>
      <c r="X174" s="204" t="s">
        <v>183</v>
      </c>
      <c r="AO174" s="201" t="s">
        <v>113</v>
      </c>
    </row>
    <row r="175" spans="1:41" hidden="1">
      <c r="A175" s="203" t="s">
        <v>529</v>
      </c>
      <c r="B175" s="204" t="s">
        <v>520</v>
      </c>
      <c r="D175" s="203">
        <v>81</v>
      </c>
      <c r="E175" s="203" t="s">
        <v>179</v>
      </c>
      <c r="F175" s="203">
        <v>1965</v>
      </c>
      <c r="G175" s="203">
        <v>90</v>
      </c>
      <c r="H175" s="204" t="s">
        <v>180</v>
      </c>
      <c r="I175" s="204" t="s">
        <v>181</v>
      </c>
      <c r="J175" s="204" t="s">
        <v>201</v>
      </c>
      <c r="K175" s="204" t="s">
        <v>201</v>
      </c>
      <c r="L175" s="203" t="s">
        <v>182</v>
      </c>
      <c r="N175" s="205">
        <v>16</v>
      </c>
      <c r="T175" s="201" t="s">
        <v>186</v>
      </c>
      <c r="U175" s="201" t="s">
        <v>187</v>
      </c>
      <c r="V175" s="203">
        <v>1800</v>
      </c>
      <c r="W175" s="203">
        <v>12</v>
      </c>
      <c r="X175" s="204" t="s">
        <v>183</v>
      </c>
      <c r="AO175" s="201" t="s">
        <v>113</v>
      </c>
    </row>
    <row r="176" spans="1:41" hidden="1">
      <c r="A176" s="203" t="s">
        <v>530</v>
      </c>
      <c r="B176" s="204" t="s">
        <v>520</v>
      </c>
      <c r="D176" s="203">
        <v>82</v>
      </c>
      <c r="E176" s="203" t="s">
        <v>179</v>
      </c>
      <c r="F176" s="203">
        <v>1960</v>
      </c>
      <c r="G176" s="203">
        <v>130</v>
      </c>
      <c r="H176" s="204" t="s">
        <v>180</v>
      </c>
      <c r="I176" s="204" t="s">
        <v>181</v>
      </c>
      <c r="J176" s="204" t="s">
        <v>113</v>
      </c>
      <c r="K176" s="204" t="s">
        <v>113</v>
      </c>
      <c r="L176" s="203" t="s">
        <v>182</v>
      </c>
      <c r="N176" s="205">
        <v>25</v>
      </c>
      <c r="O176" s="205" t="s">
        <v>531</v>
      </c>
      <c r="T176" s="201" t="s">
        <v>208</v>
      </c>
      <c r="U176" s="201" t="s">
        <v>187</v>
      </c>
      <c r="V176" s="203">
        <v>2400</v>
      </c>
      <c r="W176" s="203">
        <v>12</v>
      </c>
      <c r="X176" s="204" t="s">
        <v>183</v>
      </c>
      <c r="AB176" s="203" t="s">
        <v>95</v>
      </c>
      <c r="AO176" s="201" t="s">
        <v>113</v>
      </c>
    </row>
    <row r="177" spans="1:41" hidden="1">
      <c r="A177" s="203" t="s">
        <v>532</v>
      </c>
      <c r="B177" s="204" t="s">
        <v>520</v>
      </c>
      <c r="D177" s="203">
        <v>86</v>
      </c>
      <c r="E177" s="203" t="s">
        <v>179</v>
      </c>
      <c r="F177" s="203">
        <v>1950</v>
      </c>
      <c r="G177" s="203">
        <v>110</v>
      </c>
      <c r="H177" s="204" t="s">
        <v>355</v>
      </c>
      <c r="I177" s="204" t="s">
        <v>181</v>
      </c>
      <c r="J177" s="204" t="s">
        <v>113</v>
      </c>
      <c r="K177" s="204" t="s">
        <v>113</v>
      </c>
      <c r="L177" s="203" t="s">
        <v>182</v>
      </c>
      <c r="N177" s="205">
        <v>13</v>
      </c>
      <c r="T177" s="201" t="s">
        <v>275</v>
      </c>
      <c r="U177" s="201" t="s">
        <v>187</v>
      </c>
      <c r="V177" s="203">
        <v>1800</v>
      </c>
      <c r="W177" s="203">
        <v>12</v>
      </c>
      <c r="X177" s="204" t="s">
        <v>183</v>
      </c>
      <c r="AB177" s="203" t="s">
        <v>95</v>
      </c>
      <c r="AO177" s="201" t="s">
        <v>113</v>
      </c>
    </row>
    <row r="178" spans="1:41" hidden="1">
      <c r="A178" s="203" t="s">
        <v>533</v>
      </c>
      <c r="B178" s="204" t="s">
        <v>520</v>
      </c>
      <c r="D178" s="203">
        <v>88</v>
      </c>
      <c r="E178" s="203" t="s">
        <v>179</v>
      </c>
      <c r="F178" s="203">
        <v>1964</v>
      </c>
      <c r="G178" s="203">
        <v>80</v>
      </c>
      <c r="H178" s="204" t="s">
        <v>180</v>
      </c>
      <c r="I178" s="204" t="s">
        <v>214</v>
      </c>
      <c r="J178" s="204" t="s">
        <v>113</v>
      </c>
      <c r="K178" s="204" t="s">
        <v>113</v>
      </c>
      <c r="L178" s="203" t="s">
        <v>182</v>
      </c>
      <c r="N178" s="205">
        <v>10</v>
      </c>
      <c r="O178" s="205">
        <v>1.6</v>
      </c>
      <c r="P178" s="205">
        <v>10</v>
      </c>
      <c r="V178" s="203">
        <v>1200</v>
      </c>
      <c r="W178" s="203">
        <v>9</v>
      </c>
      <c r="X178" s="204" t="s">
        <v>183</v>
      </c>
      <c r="AO178" s="201" t="s">
        <v>113</v>
      </c>
    </row>
    <row r="179" spans="1:41" hidden="1">
      <c r="A179" s="203" t="s">
        <v>534</v>
      </c>
      <c r="B179" s="204" t="s">
        <v>520</v>
      </c>
      <c r="E179" s="203" t="s">
        <v>179</v>
      </c>
      <c r="F179" s="203">
        <v>1961</v>
      </c>
      <c r="G179" s="203">
        <v>92</v>
      </c>
      <c r="H179" s="204" t="s">
        <v>180</v>
      </c>
      <c r="I179" s="204" t="s">
        <v>214</v>
      </c>
      <c r="J179" s="204" t="s">
        <v>113</v>
      </c>
      <c r="K179" s="204" t="s">
        <v>113</v>
      </c>
      <c r="L179" s="203" t="s">
        <v>196</v>
      </c>
      <c r="M179" s="203" t="s">
        <v>290</v>
      </c>
      <c r="O179" s="205">
        <v>1.5</v>
      </c>
      <c r="P179" s="205">
        <v>10</v>
      </c>
      <c r="V179" s="203">
        <v>1100</v>
      </c>
      <c r="W179" s="203">
        <v>12</v>
      </c>
      <c r="X179" s="204" t="s">
        <v>198</v>
      </c>
      <c r="Y179" s="203" t="s">
        <v>199</v>
      </c>
      <c r="AH179" s="203" t="s">
        <v>95</v>
      </c>
      <c r="AL179" s="203" t="s">
        <v>95</v>
      </c>
      <c r="AM179" s="203" t="s">
        <v>535</v>
      </c>
      <c r="AN179" s="203" t="s">
        <v>343</v>
      </c>
      <c r="AO179" s="203" t="s">
        <v>113</v>
      </c>
    </row>
    <row r="180" spans="1:41" hidden="1">
      <c r="A180" s="203" t="s">
        <v>536</v>
      </c>
      <c r="B180" s="204" t="s">
        <v>520</v>
      </c>
      <c r="D180" s="203">
        <v>90</v>
      </c>
      <c r="E180" s="203" t="s">
        <v>179</v>
      </c>
      <c r="F180" s="203">
        <v>1969</v>
      </c>
      <c r="G180" s="203">
        <v>90</v>
      </c>
      <c r="H180" s="204" t="s">
        <v>363</v>
      </c>
      <c r="I180" s="204" t="s">
        <v>181</v>
      </c>
      <c r="J180" s="204" t="s">
        <v>113</v>
      </c>
      <c r="K180" s="204" t="s">
        <v>113</v>
      </c>
      <c r="L180" s="203" t="s">
        <v>182</v>
      </c>
      <c r="N180" s="205">
        <v>11</v>
      </c>
      <c r="O180" s="205">
        <v>2</v>
      </c>
      <c r="P180" s="205">
        <v>6</v>
      </c>
      <c r="V180" s="203">
        <v>1100</v>
      </c>
      <c r="W180" s="203">
        <v>12</v>
      </c>
      <c r="X180" s="204" t="s">
        <v>183</v>
      </c>
      <c r="AO180" s="201" t="s">
        <v>113</v>
      </c>
    </row>
    <row r="181" spans="1:41" hidden="1">
      <c r="A181" s="203" t="s">
        <v>537</v>
      </c>
      <c r="B181" s="204" t="s">
        <v>520</v>
      </c>
      <c r="D181" s="203">
        <v>92</v>
      </c>
      <c r="E181" s="203" t="s">
        <v>179</v>
      </c>
      <c r="F181" s="203">
        <v>1969</v>
      </c>
      <c r="G181" s="203">
        <v>160</v>
      </c>
      <c r="H181" s="204" t="s">
        <v>341</v>
      </c>
      <c r="I181" s="204" t="s">
        <v>181</v>
      </c>
      <c r="J181" s="204" t="s">
        <v>201</v>
      </c>
      <c r="K181" s="204" t="s">
        <v>201</v>
      </c>
      <c r="L181" s="203" t="s">
        <v>182</v>
      </c>
      <c r="N181" s="205">
        <v>20</v>
      </c>
      <c r="T181" s="201" t="s">
        <v>186</v>
      </c>
      <c r="U181" s="201" t="s">
        <v>187</v>
      </c>
      <c r="V181" s="203">
        <v>1800</v>
      </c>
      <c r="W181" s="203">
        <v>12</v>
      </c>
      <c r="X181" s="204" t="s">
        <v>538</v>
      </c>
      <c r="AO181" s="201" t="s">
        <v>113</v>
      </c>
    </row>
    <row r="182" spans="1:41" hidden="1">
      <c r="A182" s="203" t="s">
        <v>539</v>
      </c>
      <c r="B182" s="204" t="s">
        <v>520</v>
      </c>
      <c r="D182" s="203">
        <v>93</v>
      </c>
      <c r="E182" s="203" t="s">
        <v>179</v>
      </c>
      <c r="F182" s="203">
        <v>1956</v>
      </c>
      <c r="G182" s="203">
        <v>78</v>
      </c>
      <c r="H182" s="204" t="s">
        <v>192</v>
      </c>
      <c r="I182" s="204" t="s">
        <v>181</v>
      </c>
      <c r="J182" s="204" t="s">
        <v>113</v>
      </c>
      <c r="K182" s="204" t="s">
        <v>113</v>
      </c>
      <c r="L182" s="203" t="s">
        <v>196</v>
      </c>
      <c r="M182" s="203" t="s">
        <v>290</v>
      </c>
      <c r="O182" s="205">
        <v>1</v>
      </c>
      <c r="P182" s="205">
        <v>10</v>
      </c>
      <c r="V182" s="203">
        <v>600</v>
      </c>
      <c r="W182" s="203">
        <v>6</v>
      </c>
      <c r="X182" s="204" t="s">
        <v>244</v>
      </c>
      <c r="AO182" s="201" t="s">
        <v>113</v>
      </c>
    </row>
    <row r="183" spans="1:41" hidden="1">
      <c r="A183" s="203" t="s">
        <v>540</v>
      </c>
      <c r="B183" s="204" t="s">
        <v>520</v>
      </c>
      <c r="E183" s="203" t="s">
        <v>179</v>
      </c>
      <c r="F183" s="203">
        <v>1964</v>
      </c>
      <c r="G183" s="203">
        <v>82</v>
      </c>
      <c r="H183" s="204" t="s">
        <v>180</v>
      </c>
      <c r="I183" s="204" t="s">
        <v>195</v>
      </c>
      <c r="J183" s="204" t="s">
        <v>113</v>
      </c>
      <c r="K183" s="204" t="s">
        <v>113</v>
      </c>
      <c r="L183" s="203" t="s">
        <v>182</v>
      </c>
      <c r="N183" s="205">
        <v>10</v>
      </c>
      <c r="O183" s="205">
        <v>1.5</v>
      </c>
      <c r="P183" s="205">
        <v>10</v>
      </c>
      <c r="V183" s="203">
        <v>1200</v>
      </c>
      <c r="W183" s="203">
        <v>9</v>
      </c>
      <c r="X183" s="204" t="s">
        <v>198</v>
      </c>
      <c r="Y183" s="203" t="s">
        <v>199</v>
      </c>
      <c r="AO183" s="201" t="s">
        <v>113</v>
      </c>
    </row>
    <row r="184" spans="1:41" hidden="1">
      <c r="A184" s="203" t="s">
        <v>541</v>
      </c>
      <c r="B184" s="204" t="s">
        <v>520</v>
      </c>
      <c r="D184" s="203">
        <v>96</v>
      </c>
      <c r="E184" s="203" t="s">
        <v>179</v>
      </c>
      <c r="F184" s="203">
        <v>1964</v>
      </c>
      <c r="G184" s="203">
        <v>90</v>
      </c>
      <c r="H184" s="204" t="s">
        <v>246</v>
      </c>
      <c r="I184" s="204" t="s">
        <v>181</v>
      </c>
      <c r="J184" s="204" t="s">
        <v>201</v>
      </c>
      <c r="K184" s="204" t="s">
        <v>201</v>
      </c>
      <c r="L184" s="203" t="s">
        <v>182</v>
      </c>
      <c r="N184" s="205">
        <v>12</v>
      </c>
      <c r="O184" s="205" t="s">
        <v>430</v>
      </c>
      <c r="V184" s="203">
        <v>2400</v>
      </c>
      <c r="W184" s="203">
        <v>10</v>
      </c>
      <c r="X184" s="204" t="s">
        <v>183</v>
      </c>
      <c r="AB184" s="203" t="s">
        <v>95</v>
      </c>
      <c r="AO184" s="201" t="s">
        <v>95</v>
      </c>
    </row>
    <row r="185" spans="1:41" hidden="1">
      <c r="A185" s="203" t="s">
        <v>542</v>
      </c>
      <c r="B185" s="204" t="s">
        <v>520</v>
      </c>
      <c r="E185" s="203" t="s">
        <v>179</v>
      </c>
      <c r="F185" s="203">
        <v>1981</v>
      </c>
      <c r="G185" s="203">
        <v>160</v>
      </c>
      <c r="H185" s="204" t="s">
        <v>286</v>
      </c>
      <c r="I185" s="204" t="s">
        <v>181</v>
      </c>
      <c r="J185" s="204" t="s">
        <v>201</v>
      </c>
      <c r="K185" s="204" t="s">
        <v>201</v>
      </c>
      <c r="L185" s="203" t="s">
        <v>182</v>
      </c>
      <c r="N185" s="205">
        <v>22</v>
      </c>
      <c r="O185" s="205" t="s">
        <v>315</v>
      </c>
      <c r="V185" s="203">
        <v>2600</v>
      </c>
      <c r="W185" s="203">
        <v>16</v>
      </c>
      <c r="X185" s="204" t="s">
        <v>183</v>
      </c>
      <c r="AB185" s="203" t="s">
        <v>95</v>
      </c>
      <c r="AD185" s="203" t="s">
        <v>95</v>
      </c>
      <c r="AO185" s="201" t="s">
        <v>113</v>
      </c>
    </row>
    <row r="186" spans="1:41" hidden="1">
      <c r="A186" s="203" t="s">
        <v>543</v>
      </c>
      <c r="B186" s="204" t="s">
        <v>520</v>
      </c>
      <c r="E186" s="203" t="s">
        <v>179</v>
      </c>
      <c r="F186" s="203">
        <v>1946</v>
      </c>
      <c r="G186" s="203">
        <v>67</v>
      </c>
      <c r="H186" s="204" t="s">
        <v>229</v>
      </c>
      <c r="I186" s="204" t="s">
        <v>214</v>
      </c>
      <c r="J186" s="204" t="s">
        <v>113</v>
      </c>
      <c r="K186" s="204" t="s">
        <v>113</v>
      </c>
      <c r="L186" s="203" t="s">
        <v>196</v>
      </c>
      <c r="M186" s="203" t="s">
        <v>290</v>
      </c>
      <c r="O186" s="205">
        <v>1</v>
      </c>
      <c r="P186" s="205">
        <v>10</v>
      </c>
      <c r="V186" s="203">
        <v>600</v>
      </c>
      <c r="W186" s="203">
        <v>6</v>
      </c>
      <c r="X186" s="204" t="s">
        <v>198</v>
      </c>
      <c r="Y186" s="203" t="s">
        <v>199</v>
      </c>
      <c r="AO186" s="201" t="s">
        <v>113</v>
      </c>
    </row>
    <row r="187" spans="1:41" hidden="1">
      <c r="A187" s="203" t="s">
        <v>544</v>
      </c>
      <c r="B187" s="204" t="s">
        <v>545</v>
      </c>
      <c r="D187" s="203">
        <v>3</v>
      </c>
      <c r="E187" s="203" t="s">
        <v>179</v>
      </c>
      <c r="F187" s="203">
        <v>1969</v>
      </c>
      <c r="G187" s="203">
        <v>115</v>
      </c>
      <c r="H187" s="204" t="s">
        <v>180</v>
      </c>
      <c r="I187" s="204" t="s">
        <v>214</v>
      </c>
      <c r="J187" s="204" t="s">
        <v>113</v>
      </c>
      <c r="K187" s="204" t="s">
        <v>113</v>
      </c>
      <c r="L187" s="203" t="s">
        <v>182</v>
      </c>
      <c r="N187" s="205">
        <v>12</v>
      </c>
      <c r="O187" s="205">
        <v>2</v>
      </c>
      <c r="P187" s="205">
        <v>6</v>
      </c>
      <c r="V187" s="203">
        <v>1200</v>
      </c>
      <c r="W187" s="203">
        <v>12</v>
      </c>
      <c r="X187" s="204" t="s">
        <v>183</v>
      </c>
      <c r="AO187" s="201" t="s">
        <v>113</v>
      </c>
    </row>
    <row r="188" spans="1:41" hidden="1">
      <c r="A188" s="203" t="s">
        <v>546</v>
      </c>
      <c r="B188" s="204" t="s">
        <v>545</v>
      </c>
      <c r="D188" s="203">
        <v>5</v>
      </c>
      <c r="E188" s="203" t="s">
        <v>179</v>
      </c>
      <c r="F188" s="203">
        <v>1962</v>
      </c>
      <c r="G188" s="203">
        <v>210</v>
      </c>
      <c r="H188" s="204" t="s">
        <v>180</v>
      </c>
      <c r="I188" s="204" t="s">
        <v>181</v>
      </c>
      <c r="J188" s="204" t="s">
        <v>201</v>
      </c>
      <c r="K188" s="204" t="s">
        <v>201</v>
      </c>
      <c r="L188" s="203" t="s">
        <v>182</v>
      </c>
      <c r="N188" s="205">
        <v>26</v>
      </c>
      <c r="O188" s="205" t="s">
        <v>296</v>
      </c>
      <c r="V188" s="203">
        <v>2000</v>
      </c>
      <c r="W188" s="203">
        <v>17</v>
      </c>
      <c r="X188" s="204" t="s">
        <v>183</v>
      </c>
      <c r="AO188" s="201" t="s">
        <v>113</v>
      </c>
    </row>
    <row r="189" spans="1:41" hidden="1">
      <c r="A189" s="203" t="s">
        <v>547</v>
      </c>
      <c r="B189" s="204" t="s">
        <v>545</v>
      </c>
      <c r="D189" s="203">
        <v>6</v>
      </c>
      <c r="E189" s="203" t="s">
        <v>179</v>
      </c>
      <c r="F189" s="203">
        <v>1961</v>
      </c>
      <c r="G189" s="203">
        <v>100</v>
      </c>
      <c r="H189" s="204" t="s">
        <v>548</v>
      </c>
      <c r="I189" s="204" t="s">
        <v>181</v>
      </c>
      <c r="J189" s="204" t="s">
        <v>113</v>
      </c>
      <c r="K189" s="204" t="s">
        <v>113</v>
      </c>
      <c r="L189" s="203" t="s">
        <v>182</v>
      </c>
      <c r="N189" s="205">
        <v>12</v>
      </c>
      <c r="O189" s="205">
        <v>2.5</v>
      </c>
      <c r="P189" s="205">
        <v>3</v>
      </c>
      <c r="R189" s="203"/>
      <c r="S189" s="203"/>
      <c r="T189" s="203"/>
      <c r="U189" s="203"/>
      <c r="V189" s="203">
        <v>1200</v>
      </c>
      <c r="W189" s="203">
        <v>12</v>
      </c>
      <c r="X189" s="204" t="s">
        <v>183</v>
      </c>
      <c r="AO189" s="201" t="s">
        <v>113</v>
      </c>
    </row>
    <row r="190" spans="1:41" hidden="1">
      <c r="A190" s="203" t="s">
        <v>549</v>
      </c>
      <c r="B190" s="204" t="s">
        <v>545</v>
      </c>
      <c r="D190" s="203">
        <v>9</v>
      </c>
      <c r="E190" s="203" t="s">
        <v>179</v>
      </c>
      <c r="F190" s="203">
        <v>1956</v>
      </c>
      <c r="G190" s="203">
        <v>82</v>
      </c>
      <c r="H190" s="204" t="s">
        <v>548</v>
      </c>
      <c r="I190" s="204" t="s">
        <v>181</v>
      </c>
      <c r="J190" s="204" t="s">
        <v>113</v>
      </c>
      <c r="K190" s="204" t="s">
        <v>113</v>
      </c>
      <c r="L190" s="203" t="s">
        <v>182</v>
      </c>
      <c r="N190" s="205">
        <v>11</v>
      </c>
      <c r="O190" s="205">
        <v>2</v>
      </c>
      <c r="P190" s="205">
        <v>6</v>
      </c>
      <c r="R190" s="203"/>
      <c r="S190" s="203"/>
      <c r="T190" s="203"/>
      <c r="U190" s="203"/>
      <c r="V190" s="203">
        <v>800</v>
      </c>
      <c r="W190" s="203">
        <v>12</v>
      </c>
      <c r="X190" s="204" t="s">
        <v>183</v>
      </c>
      <c r="AO190" s="201" t="s">
        <v>113</v>
      </c>
    </row>
    <row r="191" spans="1:41" hidden="1">
      <c r="A191" s="203" t="s">
        <v>550</v>
      </c>
      <c r="B191" s="204" t="s">
        <v>545</v>
      </c>
      <c r="D191" s="203">
        <v>14</v>
      </c>
      <c r="E191" s="203" t="s">
        <v>179</v>
      </c>
      <c r="F191" s="203">
        <v>1954</v>
      </c>
      <c r="G191" s="203">
        <v>110</v>
      </c>
      <c r="H191" s="204" t="s">
        <v>551</v>
      </c>
      <c r="I191" s="204" t="s">
        <v>214</v>
      </c>
      <c r="J191" s="204" t="s">
        <v>113</v>
      </c>
      <c r="K191" s="204" t="s">
        <v>113</v>
      </c>
      <c r="L191" s="203" t="s">
        <v>182</v>
      </c>
      <c r="N191" s="205">
        <v>12</v>
      </c>
      <c r="O191" s="205">
        <v>3</v>
      </c>
      <c r="P191" s="205">
        <v>4</v>
      </c>
      <c r="R191" s="203"/>
      <c r="S191" s="203"/>
      <c r="T191" s="203"/>
      <c r="U191" s="203"/>
      <c r="V191" s="203">
        <v>1000</v>
      </c>
      <c r="W191" s="203">
        <v>12</v>
      </c>
      <c r="X191" s="204" t="s">
        <v>183</v>
      </c>
      <c r="AO191" s="201" t="s">
        <v>113</v>
      </c>
    </row>
    <row r="192" spans="1:41" hidden="1">
      <c r="A192" s="203" t="s">
        <v>552</v>
      </c>
      <c r="B192" s="204" t="s">
        <v>545</v>
      </c>
      <c r="D192" s="203">
        <v>15</v>
      </c>
      <c r="E192" s="203" t="s">
        <v>179</v>
      </c>
      <c r="F192" s="203">
        <v>1971</v>
      </c>
      <c r="G192" s="203">
        <v>200</v>
      </c>
      <c r="H192" s="204" t="s">
        <v>180</v>
      </c>
      <c r="I192" s="204" t="s">
        <v>181</v>
      </c>
      <c r="J192" s="204" t="s">
        <v>201</v>
      </c>
      <c r="K192" s="204" t="s">
        <v>201</v>
      </c>
      <c r="L192" s="203" t="s">
        <v>182</v>
      </c>
      <c r="N192" s="205">
        <v>40</v>
      </c>
      <c r="O192" s="205" t="s">
        <v>315</v>
      </c>
      <c r="R192" s="203"/>
      <c r="S192" s="203"/>
      <c r="T192" s="203"/>
      <c r="U192" s="203"/>
      <c r="V192" s="203">
        <v>3000</v>
      </c>
      <c r="W192" s="203">
        <v>17</v>
      </c>
      <c r="X192" s="204" t="s">
        <v>183</v>
      </c>
      <c r="AO192" s="201" t="s">
        <v>95</v>
      </c>
    </row>
    <row r="193" spans="1:41" hidden="1">
      <c r="A193" s="203" t="s">
        <v>553</v>
      </c>
      <c r="B193" s="204" t="s">
        <v>545</v>
      </c>
      <c r="D193" s="203">
        <v>16</v>
      </c>
      <c r="E193" s="203" t="s">
        <v>179</v>
      </c>
      <c r="F193" s="203">
        <v>1956</v>
      </c>
      <c r="G193" s="203">
        <v>90</v>
      </c>
      <c r="H193" s="204" t="s">
        <v>185</v>
      </c>
      <c r="I193" s="204" t="s">
        <v>181</v>
      </c>
      <c r="J193" s="204" t="s">
        <v>113</v>
      </c>
      <c r="K193" s="204" t="s">
        <v>113</v>
      </c>
      <c r="L193" s="203" t="s">
        <v>364</v>
      </c>
      <c r="O193" s="205">
        <v>3</v>
      </c>
      <c r="P193" s="205">
        <v>8</v>
      </c>
      <c r="R193" s="203"/>
      <c r="S193" s="203"/>
      <c r="T193" s="203"/>
      <c r="U193" s="203"/>
      <c r="V193" s="203">
        <v>1200</v>
      </c>
      <c r="W193" s="203">
        <v>12</v>
      </c>
      <c r="X193" s="204" t="s">
        <v>183</v>
      </c>
      <c r="AO193" s="201" t="s">
        <v>113</v>
      </c>
    </row>
    <row r="194" spans="1:41" hidden="1">
      <c r="A194" s="203" t="s">
        <v>554</v>
      </c>
      <c r="B194" s="204" t="s">
        <v>555</v>
      </c>
      <c r="D194" s="203">
        <v>2</v>
      </c>
      <c r="E194" s="203" t="s">
        <v>179</v>
      </c>
      <c r="F194" s="203">
        <v>1964</v>
      </c>
      <c r="G194" s="203">
        <v>100</v>
      </c>
      <c r="H194" s="204" t="s">
        <v>180</v>
      </c>
      <c r="I194" s="204" t="s">
        <v>181</v>
      </c>
      <c r="J194" s="204" t="s">
        <v>113</v>
      </c>
      <c r="K194" s="204" t="s">
        <v>113</v>
      </c>
      <c r="L194" s="203" t="s">
        <v>182</v>
      </c>
      <c r="N194" s="205">
        <v>12</v>
      </c>
      <c r="O194" s="205">
        <v>5</v>
      </c>
      <c r="R194" s="203"/>
      <c r="S194" s="203"/>
      <c r="T194" s="203"/>
      <c r="U194" s="203"/>
      <c r="V194" s="203">
        <v>3000</v>
      </c>
      <c r="W194" s="203">
        <v>6</v>
      </c>
      <c r="X194" s="204" t="s">
        <v>226</v>
      </c>
      <c r="AB194" s="203" t="s">
        <v>95</v>
      </c>
      <c r="AO194" s="201" t="s">
        <v>113</v>
      </c>
    </row>
    <row r="195" spans="1:41" hidden="1">
      <c r="A195" s="203" t="s">
        <v>556</v>
      </c>
      <c r="B195" s="204" t="s">
        <v>555</v>
      </c>
      <c r="E195" s="203" t="s">
        <v>179</v>
      </c>
      <c r="F195" s="203">
        <v>1941</v>
      </c>
      <c r="G195" s="203">
        <v>81</v>
      </c>
      <c r="H195" s="204" t="s">
        <v>229</v>
      </c>
      <c r="I195" s="204" t="s">
        <v>195</v>
      </c>
      <c r="J195" s="204" t="s">
        <v>113</v>
      </c>
      <c r="K195" s="204" t="s">
        <v>113</v>
      </c>
      <c r="L195" s="203" t="s">
        <v>196</v>
      </c>
      <c r="M195" s="203" t="s">
        <v>290</v>
      </c>
      <c r="O195" s="205">
        <v>0.5</v>
      </c>
      <c r="P195" s="205">
        <v>10</v>
      </c>
      <c r="R195" s="203"/>
      <c r="S195" s="203"/>
      <c r="T195" s="203"/>
      <c r="U195" s="203"/>
      <c r="V195" s="203">
        <v>600</v>
      </c>
      <c r="W195" s="203">
        <v>6</v>
      </c>
      <c r="X195" s="204" t="s">
        <v>198</v>
      </c>
      <c r="Y195" s="203" t="s">
        <v>199</v>
      </c>
      <c r="AO195" s="201" t="s">
        <v>113</v>
      </c>
    </row>
    <row r="196" spans="1:41" hidden="1">
      <c r="A196" s="203" t="s">
        <v>557</v>
      </c>
      <c r="B196" s="204" t="s">
        <v>555</v>
      </c>
      <c r="D196" s="203">
        <v>3</v>
      </c>
      <c r="E196" s="203" t="s">
        <v>179</v>
      </c>
      <c r="F196" s="203">
        <v>1978</v>
      </c>
      <c r="G196" s="203">
        <v>180</v>
      </c>
      <c r="H196" s="204" t="s">
        <v>493</v>
      </c>
      <c r="I196" s="204" t="s">
        <v>181</v>
      </c>
      <c r="J196" s="204" t="s">
        <v>113</v>
      </c>
      <c r="K196" s="204" t="s">
        <v>113</v>
      </c>
      <c r="L196" s="203" t="s">
        <v>182</v>
      </c>
      <c r="N196" s="205">
        <v>20</v>
      </c>
      <c r="O196" s="205" t="s">
        <v>558</v>
      </c>
      <c r="R196" s="203"/>
      <c r="S196" s="203"/>
      <c r="T196" s="203"/>
      <c r="U196" s="203"/>
      <c r="V196" s="203">
        <v>2000</v>
      </c>
      <c r="W196" s="203">
        <v>24</v>
      </c>
      <c r="X196" s="204" t="s">
        <v>257</v>
      </c>
      <c r="AB196" s="203" t="s">
        <v>95</v>
      </c>
      <c r="AO196" s="201" t="s">
        <v>113</v>
      </c>
    </row>
    <row r="197" spans="1:41" hidden="1">
      <c r="A197" s="203" t="s">
        <v>559</v>
      </c>
      <c r="B197" s="204" t="s">
        <v>555</v>
      </c>
      <c r="D197" s="203">
        <v>4</v>
      </c>
      <c r="E197" s="203" t="s">
        <v>179</v>
      </c>
      <c r="F197" s="203">
        <v>1964</v>
      </c>
      <c r="G197" s="203">
        <v>150</v>
      </c>
      <c r="H197" s="204" t="s">
        <v>180</v>
      </c>
      <c r="I197" s="204" t="s">
        <v>181</v>
      </c>
      <c r="J197" s="204" t="s">
        <v>201</v>
      </c>
      <c r="K197" s="204" t="s">
        <v>201</v>
      </c>
      <c r="L197" s="203" t="s">
        <v>182</v>
      </c>
      <c r="N197" s="205">
        <v>26</v>
      </c>
      <c r="R197" s="203"/>
      <c r="S197" s="203"/>
      <c r="T197" s="203" t="s">
        <v>560</v>
      </c>
      <c r="U197" s="203" t="s">
        <v>187</v>
      </c>
      <c r="V197" s="203">
        <v>2400</v>
      </c>
      <c r="W197" s="203">
        <v>24</v>
      </c>
      <c r="X197" s="204" t="s">
        <v>183</v>
      </c>
      <c r="AO197" s="201" t="s">
        <v>113</v>
      </c>
    </row>
    <row r="198" spans="1:41" hidden="1">
      <c r="A198" s="203" t="s">
        <v>561</v>
      </c>
      <c r="B198" s="204" t="s">
        <v>555</v>
      </c>
      <c r="D198" s="203">
        <v>6</v>
      </c>
      <c r="E198" s="203" t="s">
        <v>179</v>
      </c>
      <c r="F198" s="203">
        <v>1973</v>
      </c>
      <c r="G198" s="203">
        <v>70</v>
      </c>
      <c r="H198" s="204" t="s">
        <v>192</v>
      </c>
      <c r="I198" s="204" t="s">
        <v>181</v>
      </c>
      <c r="J198" s="204" t="s">
        <v>113</v>
      </c>
      <c r="K198" s="204" t="s">
        <v>113</v>
      </c>
      <c r="L198" s="203" t="s">
        <v>182</v>
      </c>
      <c r="N198" s="205">
        <v>14</v>
      </c>
      <c r="O198" s="205" t="s">
        <v>315</v>
      </c>
      <c r="R198" s="203"/>
      <c r="S198" s="203"/>
      <c r="T198" s="203"/>
      <c r="U198" s="203"/>
      <c r="V198" s="203">
        <v>3600</v>
      </c>
      <c r="W198" s="203">
        <v>15</v>
      </c>
      <c r="X198" s="204" t="s">
        <v>183</v>
      </c>
      <c r="AB198" s="203" t="s">
        <v>95</v>
      </c>
      <c r="AL198" s="203" t="s">
        <v>95</v>
      </c>
      <c r="AM198" s="203" t="s">
        <v>304</v>
      </c>
      <c r="AO198" s="201" t="s">
        <v>113</v>
      </c>
    </row>
    <row r="199" spans="1:41" hidden="1">
      <c r="A199" s="203" t="s">
        <v>562</v>
      </c>
      <c r="B199" s="204" t="s">
        <v>555</v>
      </c>
      <c r="E199" s="203" t="s">
        <v>179</v>
      </c>
      <c r="F199" s="203">
        <v>1981</v>
      </c>
      <c r="G199" s="203">
        <v>100</v>
      </c>
      <c r="H199" s="204" t="s">
        <v>180</v>
      </c>
      <c r="I199" s="204" t="s">
        <v>181</v>
      </c>
      <c r="J199" s="204" t="s">
        <v>113</v>
      </c>
      <c r="K199" s="204" t="s">
        <v>113</v>
      </c>
      <c r="L199" s="203" t="s">
        <v>364</v>
      </c>
      <c r="O199" s="205">
        <v>2.5</v>
      </c>
      <c r="P199" s="205">
        <v>6</v>
      </c>
      <c r="R199" s="203"/>
      <c r="S199" s="203"/>
      <c r="T199" s="203"/>
      <c r="U199" s="203"/>
      <c r="V199" s="203">
        <v>1300</v>
      </c>
      <c r="W199" s="203">
        <v>9</v>
      </c>
      <c r="X199" s="204" t="s">
        <v>198</v>
      </c>
      <c r="Y199" s="203" t="s">
        <v>199</v>
      </c>
      <c r="AN199" s="203" t="s">
        <v>343</v>
      </c>
      <c r="AO199" s="201" t="s">
        <v>113</v>
      </c>
    </row>
    <row r="200" spans="1:41" hidden="1">
      <c r="A200" s="203" t="s">
        <v>563</v>
      </c>
      <c r="B200" s="204" t="s">
        <v>555</v>
      </c>
      <c r="D200" s="203">
        <v>10</v>
      </c>
      <c r="E200" s="203" t="s">
        <v>179</v>
      </c>
      <c r="F200" s="203">
        <v>1956</v>
      </c>
      <c r="G200" s="203">
        <v>90</v>
      </c>
      <c r="H200" s="204" t="s">
        <v>363</v>
      </c>
      <c r="I200" s="204" t="s">
        <v>181</v>
      </c>
      <c r="J200" s="204" t="s">
        <v>113</v>
      </c>
      <c r="K200" s="204" t="s">
        <v>113</v>
      </c>
      <c r="L200" s="203" t="s">
        <v>182</v>
      </c>
      <c r="N200" s="205">
        <v>11</v>
      </c>
      <c r="O200" s="205">
        <v>1.5</v>
      </c>
      <c r="P200" s="205">
        <v>10</v>
      </c>
      <c r="R200" s="203"/>
      <c r="S200" s="203"/>
      <c r="T200" s="203"/>
      <c r="U200" s="203"/>
      <c r="V200" s="203">
        <v>1100</v>
      </c>
      <c r="W200" s="203">
        <v>9</v>
      </c>
      <c r="X200" s="204" t="s">
        <v>198</v>
      </c>
      <c r="Y200" s="203" t="s">
        <v>199</v>
      </c>
      <c r="AO200" s="201" t="s">
        <v>113</v>
      </c>
    </row>
    <row r="201" spans="1:41" hidden="1">
      <c r="A201" s="203" t="s">
        <v>564</v>
      </c>
      <c r="B201" s="204" t="s">
        <v>555</v>
      </c>
      <c r="D201" s="203">
        <v>15</v>
      </c>
      <c r="E201" s="203" t="s">
        <v>179</v>
      </c>
      <c r="F201" s="203">
        <v>1981</v>
      </c>
      <c r="G201" s="203">
        <v>180</v>
      </c>
      <c r="H201" s="204" t="s">
        <v>190</v>
      </c>
      <c r="I201" s="204" t="s">
        <v>181</v>
      </c>
      <c r="J201" s="204" t="s">
        <v>201</v>
      </c>
      <c r="K201" s="204" t="s">
        <v>201</v>
      </c>
      <c r="L201" s="203" t="s">
        <v>182</v>
      </c>
      <c r="N201" s="205">
        <v>20</v>
      </c>
      <c r="R201" s="203"/>
      <c r="S201" s="203"/>
      <c r="T201" s="203" t="s">
        <v>205</v>
      </c>
      <c r="U201" s="203" t="s">
        <v>187</v>
      </c>
      <c r="V201" s="203">
        <v>2400</v>
      </c>
      <c r="W201" s="203">
        <v>18</v>
      </c>
      <c r="X201" s="204" t="s">
        <v>183</v>
      </c>
      <c r="AO201" s="201" t="s">
        <v>113</v>
      </c>
    </row>
    <row r="202" spans="1:41" hidden="1">
      <c r="A202" s="203" t="s">
        <v>565</v>
      </c>
      <c r="B202" s="204" t="s">
        <v>555</v>
      </c>
      <c r="D202" s="203">
        <v>17</v>
      </c>
      <c r="E202" s="203" t="s">
        <v>179</v>
      </c>
      <c r="F202" s="203">
        <v>1970</v>
      </c>
      <c r="G202" s="203">
        <v>150</v>
      </c>
      <c r="H202" s="204" t="s">
        <v>566</v>
      </c>
      <c r="I202" s="204" t="s">
        <v>181</v>
      </c>
      <c r="J202" s="204" t="s">
        <v>201</v>
      </c>
      <c r="K202" s="204" t="s">
        <v>201</v>
      </c>
      <c r="L202" s="203" t="s">
        <v>182</v>
      </c>
      <c r="N202" s="205">
        <v>22</v>
      </c>
      <c r="O202" s="205" t="s">
        <v>296</v>
      </c>
      <c r="R202" s="203"/>
      <c r="S202" s="203"/>
      <c r="T202" s="203"/>
      <c r="U202" s="203"/>
      <c r="V202" s="203">
        <v>1500</v>
      </c>
      <c r="W202" s="203">
        <v>24</v>
      </c>
      <c r="X202" s="204" t="s">
        <v>183</v>
      </c>
      <c r="AO202" s="201" t="s">
        <v>95</v>
      </c>
    </row>
    <row r="203" spans="1:41" hidden="1">
      <c r="A203" s="203" t="s">
        <v>567</v>
      </c>
      <c r="B203" s="204" t="s">
        <v>555</v>
      </c>
      <c r="D203" s="203">
        <v>18</v>
      </c>
      <c r="E203" s="203" t="s">
        <v>179</v>
      </c>
      <c r="F203" s="203">
        <v>1976</v>
      </c>
      <c r="G203" s="203">
        <v>105</v>
      </c>
      <c r="H203" s="204" t="s">
        <v>192</v>
      </c>
      <c r="I203" s="204" t="s">
        <v>181</v>
      </c>
      <c r="J203" s="204" t="s">
        <v>113</v>
      </c>
      <c r="K203" s="204" t="s">
        <v>113</v>
      </c>
      <c r="L203" s="203" t="s">
        <v>182</v>
      </c>
      <c r="N203" s="205">
        <v>12</v>
      </c>
      <c r="O203" s="205">
        <v>2</v>
      </c>
      <c r="P203" s="205">
        <v>15</v>
      </c>
      <c r="R203" s="203"/>
      <c r="S203" s="203"/>
      <c r="T203" s="203"/>
      <c r="U203" s="203"/>
      <c r="V203" s="203">
        <v>1200</v>
      </c>
      <c r="W203" s="203">
        <v>9</v>
      </c>
      <c r="X203" s="204" t="s">
        <v>183</v>
      </c>
      <c r="AO203" s="201" t="s">
        <v>113</v>
      </c>
    </row>
    <row r="204" spans="1:41" hidden="1">
      <c r="A204" s="203" t="s">
        <v>568</v>
      </c>
      <c r="B204" s="204" t="s">
        <v>555</v>
      </c>
      <c r="D204" s="203">
        <v>20</v>
      </c>
      <c r="E204" s="203" t="s">
        <v>179</v>
      </c>
      <c r="F204" s="203">
        <v>1961</v>
      </c>
      <c r="G204" s="203">
        <v>80</v>
      </c>
      <c r="H204" s="204" t="s">
        <v>185</v>
      </c>
      <c r="I204" s="204" t="s">
        <v>181</v>
      </c>
      <c r="J204" s="204" t="s">
        <v>113</v>
      </c>
      <c r="K204" s="204" t="s">
        <v>113</v>
      </c>
      <c r="L204" s="203" t="s">
        <v>364</v>
      </c>
      <c r="N204" s="205">
        <v>3</v>
      </c>
      <c r="V204" s="203">
        <v>4200</v>
      </c>
      <c r="W204" s="203">
        <v>16</v>
      </c>
      <c r="X204" s="204" t="s">
        <v>263</v>
      </c>
      <c r="AB204" s="203" t="s">
        <v>95</v>
      </c>
      <c r="AL204" s="203" t="s">
        <v>95</v>
      </c>
      <c r="AM204" s="203" t="s">
        <v>304</v>
      </c>
      <c r="AN204" s="203" t="s">
        <v>298</v>
      </c>
      <c r="AO204" s="203" t="s">
        <v>113</v>
      </c>
    </row>
    <row r="205" spans="1:41" hidden="1">
      <c r="A205" s="203" t="s">
        <v>569</v>
      </c>
      <c r="B205" s="204" t="s">
        <v>555</v>
      </c>
      <c r="D205" s="203">
        <v>22</v>
      </c>
      <c r="E205" s="203" t="s">
        <v>179</v>
      </c>
      <c r="F205" s="203">
        <v>1976</v>
      </c>
      <c r="G205" s="203">
        <v>150</v>
      </c>
      <c r="H205" s="204" t="s">
        <v>286</v>
      </c>
      <c r="I205" s="204" t="s">
        <v>181</v>
      </c>
      <c r="J205" s="204" t="s">
        <v>201</v>
      </c>
      <c r="K205" s="204" t="s">
        <v>201</v>
      </c>
      <c r="L205" s="203" t="s">
        <v>182</v>
      </c>
      <c r="N205" s="205">
        <v>20</v>
      </c>
      <c r="O205" s="205" t="s">
        <v>296</v>
      </c>
      <c r="V205" s="203">
        <v>2000</v>
      </c>
      <c r="W205" s="203">
        <v>15</v>
      </c>
      <c r="X205" s="204" t="s">
        <v>183</v>
      </c>
      <c r="AO205" s="201" t="s">
        <v>113</v>
      </c>
    </row>
    <row r="206" spans="1:41" hidden="1">
      <c r="A206" s="203" t="s">
        <v>570</v>
      </c>
      <c r="B206" s="204" t="s">
        <v>555</v>
      </c>
      <c r="D206" s="203">
        <v>25</v>
      </c>
      <c r="E206" s="203" t="s">
        <v>179</v>
      </c>
      <c r="F206" s="203">
        <v>1975</v>
      </c>
      <c r="G206" s="203">
        <v>150</v>
      </c>
      <c r="H206" s="204" t="s">
        <v>341</v>
      </c>
      <c r="I206" s="204" t="s">
        <v>181</v>
      </c>
      <c r="J206" s="204" t="s">
        <v>201</v>
      </c>
      <c r="K206" s="204" t="s">
        <v>201</v>
      </c>
      <c r="L206" s="203" t="s">
        <v>182</v>
      </c>
      <c r="N206" s="205">
        <v>20</v>
      </c>
      <c r="O206" s="205" t="s">
        <v>464</v>
      </c>
      <c r="V206" s="203">
        <v>1800</v>
      </c>
      <c r="W206" s="203">
        <v>12</v>
      </c>
      <c r="X206" s="204" t="s">
        <v>183</v>
      </c>
      <c r="AB206" s="203" t="s">
        <v>95</v>
      </c>
      <c r="AO206" s="201" t="s">
        <v>95</v>
      </c>
    </row>
    <row r="207" spans="1:41" hidden="1">
      <c r="A207" s="203" t="s">
        <v>571</v>
      </c>
      <c r="B207" s="204" t="s">
        <v>555</v>
      </c>
      <c r="D207" s="203">
        <v>26</v>
      </c>
      <c r="E207" s="203" t="s">
        <v>179</v>
      </c>
      <c r="F207" s="203">
        <v>1981</v>
      </c>
      <c r="G207" s="203">
        <v>90</v>
      </c>
      <c r="H207" s="204" t="s">
        <v>180</v>
      </c>
      <c r="I207" s="204" t="s">
        <v>181</v>
      </c>
      <c r="J207" s="204" t="s">
        <v>113</v>
      </c>
      <c r="K207" s="204" t="s">
        <v>113</v>
      </c>
      <c r="L207" s="203" t="s">
        <v>182</v>
      </c>
      <c r="N207" s="205">
        <v>11</v>
      </c>
      <c r="O207" s="205">
        <v>3</v>
      </c>
      <c r="P207" s="205">
        <v>6</v>
      </c>
      <c r="V207" s="203">
        <v>1200</v>
      </c>
      <c r="W207" s="203">
        <v>6</v>
      </c>
      <c r="X207" s="204" t="s">
        <v>183</v>
      </c>
      <c r="AO207" s="201" t="s">
        <v>113</v>
      </c>
    </row>
    <row r="208" spans="1:41" hidden="1">
      <c r="A208" s="203" t="s">
        <v>572</v>
      </c>
      <c r="B208" s="204" t="s">
        <v>555</v>
      </c>
      <c r="D208" s="203">
        <v>28</v>
      </c>
      <c r="E208" s="203" t="s">
        <v>179</v>
      </c>
      <c r="F208" s="203">
        <v>1961</v>
      </c>
      <c r="G208" s="203">
        <v>72</v>
      </c>
      <c r="H208" s="204" t="s">
        <v>204</v>
      </c>
      <c r="I208" s="204" t="s">
        <v>181</v>
      </c>
      <c r="J208" s="204" t="s">
        <v>113</v>
      </c>
      <c r="K208" s="204" t="s">
        <v>113</v>
      </c>
      <c r="L208" s="203" t="s">
        <v>182</v>
      </c>
      <c r="N208" s="205">
        <v>8</v>
      </c>
      <c r="O208" s="205">
        <v>1.5</v>
      </c>
      <c r="P208" s="205">
        <v>6</v>
      </c>
      <c r="V208" s="203">
        <v>1100</v>
      </c>
      <c r="W208" s="203">
        <v>10</v>
      </c>
      <c r="X208" s="204" t="s">
        <v>183</v>
      </c>
      <c r="AO208" s="201" t="s">
        <v>113</v>
      </c>
    </row>
    <row r="209" spans="1:41" hidden="1">
      <c r="A209" s="203" t="s">
        <v>573</v>
      </c>
      <c r="B209" s="204" t="s">
        <v>555</v>
      </c>
      <c r="D209" s="203">
        <v>29</v>
      </c>
      <c r="E209" s="203" t="s">
        <v>179</v>
      </c>
      <c r="F209" s="203">
        <v>1952</v>
      </c>
      <c r="G209" s="203">
        <v>60</v>
      </c>
      <c r="H209" s="204" t="s">
        <v>574</v>
      </c>
      <c r="I209" s="204" t="s">
        <v>214</v>
      </c>
      <c r="J209" s="204" t="s">
        <v>113</v>
      </c>
      <c r="K209" s="204" t="s">
        <v>113</v>
      </c>
      <c r="L209" s="203" t="s">
        <v>196</v>
      </c>
      <c r="O209" s="205">
        <v>1.5</v>
      </c>
      <c r="P209" s="205">
        <v>10</v>
      </c>
      <c r="V209" s="203">
        <v>600</v>
      </c>
      <c r="W209" s="203">
        <v>6</v>
      </c>
      <c r="X209" s="204" t="s">
        <v>198</v>
      </c>
      <c r="Y209" s="203" t="s">
        <v>199</v>
      </c>
      <c r="AO209" s="201" t="s">
        <v>113</v>
      </c>
    </row>
    <row r="210" spans="1:41" hidden="1">
      <c r="A210" s="203" t="s">
        <v>575</v>
      </c>
      <c r="B210" s="204" t="s">
        <v>555</v>
      </c>
      <c r="D210" s="203">
        <v>30</v>
      </c>
      <c r="E210" s="203" t="s">
        <v>179</v>
      </c>
      <c r="F210" s="203">
        <v>1960</v>
      </c>
      <c r="G210" s="203">
        <v>80</v>
      </c>
      <c r="H210" s="204" t="s">
        <v>220</v>
      </c>
      <c r="I210" s="204" t="s">
        <v>181</v>
      </c>
      <c r="J210" s="204" t="s">
        <v>113</v>
      </c>
      <c r="K210" s="204" t="s">
        <v>113</v>
      </c>
      <c r="L210" s="203" t="s">
        <v>182</v>
      </c>
      <c r="N210" s="205">
        <v>10</v>
      </c>
      <c r="O210" s="205">
        <v>3</v>
      </c>
      <c r="P210" s="205">
        <v>4</v>
      </c>
      <c r="V210" s="203">
        <v>1800</v>
      </c>
      <c r="W210" s="203">
        <v>15</v>
      </c>
      <c r="X210" s="204" t="s">
        <v>257</v>
      </c>
      <c r="AB210" s="203" t="s">
        <v>95</v>
      </c>
      <c r="AN210" s="203" t="s">
        <v>298</v>
      </c>
      <c r="AO210" s="201" t="s">
        <v>95</v>
      </c>
    </row>
    <row r="211" spans="1:41" hidden="1">
      <c r="A211" s="203" t="s">
        <v>576</v>
      </c>
      <c r="B211" s="204" t="s">
        <v>577</v>
      </c>
      <c r="D211" s="203">
        <v>3</v>
      </c>
      <c r="E211" s="203" t="s">
        <v>179</v>
      </c>
      <c r="F211" s="203">
        <v>1976</v>
      </c>
      <c r="G211" s="203">
        <v>90</v>
      </c>
      <c r="H211" s="204" t="s">
        <v>192</v>
      </c>
      <c r="I211" s="204" t="s">
        <v>181</v>
      </c>
      <c r="J211" s="204" t="s">
        <v>113</v>
      </c>
      <c r="K211" s="204" t="s">
        <v>113</v>
      </c>
      <c r="L211" s="203" t="s">
        <v>182</v>
      </c>
      <c r="N211" s="205">
        <v>11</v>
      </c>
      <c r="O211" s="205">
        <v>3</v>
      </c>
      <c r="P211" s="205">
        <v>6</v>
      </c>
      <c r="V211" s="203">
        <v>1200</v>
      </c>
      <c r="W211" s="203">
        <v>6</v>
      </c>
      <c r="X211" s="204" t="s">
        <v>183</v>
      </c>
      <c r="AO211" s="201" t="s">
        <v>113</v>
      </c>
    </row>
    <row r="212" spans="1:41">
      <c r="A212" s="203" t="s">
        <v>578</v>
      </c>
      <c r="B212" s="204" t="s">
        <v>577</v>
      </c>
      <c r="D212" s="203">
        <v>7</v>
      </c>
      <c r="E212" s="203" t="s">
        <v>179</v>
      </c>
      <c r="F212" s="203">
        <v>1982</v>
      </c>
      <c r="G212" s="203">
        <v>250</v>
      </c>
      <c r="H212" s="204" t="s">
        <v>180</v>
      </c>
      <c r="I212" s="204" t="s">
        <v>181</v>
      </c>
      <c r="J212" s="204" t="s">
        <v>201</v>
      </c>
      <c r="K212" s="204" t="s">
        <v>201</v>
      </c>
      <c r="L212" s="203" t="s">
        <v>182</v>
      </c>
      <c r="N212" s="238"/>
      <c r="S212" s="201">
        <v>2200</v>
      </c>
      <c r="V212" s="203">
        <v>2400</v>
      </c>
      <c r="W212" s="203">
        <v>15</v>
      </c>
      <c r="X212" s="204" t="s">
        <v>278</v>
      </c>
      <c r="Z212" s="203" t="s">
        <v>279</v>
      </c>
      <c r="AC212" s="203" t="s">
        <v>95</v>
      </c>
      <c r="AD212" s="203" t="s">
        <v>95</v>
      </c>
      <c r="AO212" s="201" t="s">
        <v>95</v>
      </c>
    </row>
    <row r="213" spans="1:41" hidden="1">
      <c r="A213" s="203" t="s">
        <v>579</v>
      </c>
      <c r="B213" s="204" t="s">
        <v>577</v>
      </c>
      <c r="D213" s="203">
        <v>9</v>
      </c>
      <c r="E213" s="203" t="s">
        <v>179</v>
      </c>
      <c r="F213" s="203">
        <v>1982</v>
      </c>
      <c r="G213" s="203">
        <v>180</v>
      </c>
      <c r="H213" s="204" t="s">
        <v>493</v>
      </c>
      <c r="I213" s="204" t="s">
        <v>181</v>
      </c>
      <c r="J213" s="204" t="s">
        <v>201</v>
      </c>
      <c r="K213" s="204" t="s">
        <v>201</v>
      </c>
      <c r="L213" s="203" t="s">
        <v>182</v>
      </c>
      <c r="N213" s="205">
        <v>24</v>
      </c>
      <c r="O213" s="205">
        <v>5</v>
      </c>
      <c r="P213" s="205">
        <v>5</v>
      </c>
      <c r="T213" s="201" t="s">
        <v>325</v>
      </c>
      <c r="U213" s="201" t="s">
        <v>187</v>
      </c>
      <c r="V213" s="203">
        <v>1900</v>
      </c>
      <c r="W213" s="203">
        <v>15</v>
      </c>
      <c r="X213" s="204" t="s">
        <v>263</v>
      </c>
      <c r="AB213" s="203" t="s">
        <v>95</v>
      </c>
      <c r="AN213" s="203" t="s">
        <v>298</v>
      </c>
      <c r="AO213" s="201" t="s">
        <v>113</v>
      </c>
    </row>
    <row r="214" spans="1:41" hidden="1">
      <c r="A214" s="203" t="s">
        <v>580</v>
      </c>
      <c r="B214" s="204" t="s">
        <v>577</v>
      </c>
      <c r="D214" s="203">
        <v>11</v>
      </c>
      <c r="E214" s="203" t="s">
        <v>179</v>
      </c>
      <c r="F214" s="203">
        <v>1985</v>
      </c>
      <c r="G214" s="203">
        <v>240</v>
      </c>
      <c r="H214" s="204" t="s">
        <v>225</v>
      </c>
      <c r="I214" s="204" t="s">
        <v>181</v>
      </c>
      <c r="J214" s="204" t="s">
        <v>113</v>
      </c>
      <c r="K214" s="204" t="s">
        <v>113</v>
      </c>
      <c r="L214" s="203" t="s">
        <v>182</v>
      </c>
      <c r="N214" s="205">
        <v>28</v>
      </c>
      <c r="T214" s="201" t="s">
        <v>202</v>
      </c>
      <c r="U214" s="201" t="s">
        <v>187</v>
      </c>
      <c r="V214" s="203">
        <v>1800</v>
      </c>
      <c r="W214" s="203">
        <v>12</v>
      </c>
      <c r="X214" s="204" t="s">
        <v>183</v>
      </c>
      <c r="AO214" s="201" t="s">
        <v>113</v>
      </c>
    </row>
    <row r="215" spans="1:41" hidden="1">
      <c r="A215" s="203" t="s">
        <v>581</v>
      </c>
      <c r="B215" s="204" t="s">
        <v>577</v>
      </c>
      <c r="D215" s="203">
        <v>12</v>
      </c>
      <c r="E215" s="203" t="s">
        <v>179</v>
      </c>
      <c r="F215" s="203">
        <v>1961</v>
      </c>
      <c r="G215" s="203">
        <v>100</v>
      </c>
      <c r="H215" s="204" t="s">
        <v>574</v>
      </c>
      <c r="I215" s="204" t="s">
        <v>181</v>
      </c>
      <c r="J215" s="204" t="s">
        <v>113</v>
      </c>
      <c r="K215" s="204" t="s">
        <v>113</v>
      </c>
      <c r="L215" s="203" t="s">
        <v>182</v>
      </c>
      <c r="N215" s="205">
        <v>12</v>
      </c>
      <c r="O215" s="205">
        <v>3</v>
      </c>
      <c r="P215" s="205">
        <v>10</v>
      </c>
      <c r="V215" s="203">
        <v>1200</v>
      </c>
      <c r="W215" s="203">
        <v>12</v>
      </c>
      <c r="X215" s="204" t="s">
        <v>183</v>
      </c>
      <c r="AO215" s="201" t="s">
        <v>113</v>
      </c>
    </row>
    <row r="216" spans="1:41">
      <c r="A216" s="203" t="s">
        <v>582</v>
      </c>
      <c r="B216" s="204" t="s">
        <v>577</v>
      </c>
      <c r="D216" s="203">
        <v>15</v>
      </c>
      <c r="E216" s="203" t="s">
        <v>179</v>
      </c>
      <c r="F216" s="203">
        <v>1982</v>
      </c>
      <c r="G216" s="203">
        <v>50</v>
      </c>
      <c r="H216" s="204" t="s">
        <v>266</v>
      </c>
      <c r="I216" s="204" t="s">
        <v>181</v>
      </c>
      <c r="J216" s="204" t="s">
        <v>201</v>
      </c>
      <c r="K216" s="204" t="s">
        <v>201</v>
      </c>
      <c r="L216" s="203" t="s">
        <v>182</v>
      </c>
      <c r="N216" s="205">
        <v>14</v>
      </c>
      <c r="O216" s="205">
        <v>1.5</v>
      </c>
      <c r="P216" s="205">
        <v>2</v>
      </c>
      <c r="T216" s="201" t="s">
        <v>307</v>
      </c>
      <c r="U216" s="201" t="s">
        <v>187</v>
      </c>
      <c r="V216" s="203">
        <v>1500</v>
      </c>
      <c r="W216" s="203">
        <v>6</v>
      </c>
      <c r="X216" s="204" t="s">
        <v>183</v>
      </c>
      <c r="AB216" s="203" t="s">
        <v>95</v>
      </c>
      <c r="AC216" s="203" t="s">
        <v>95</v>
      </c>
      <c r="AD216" s="203" t="s">
        <v>95</v>
      </c>
      <c r="AO216" s="201" t="s">
        <v>95</v>
      </c>
    </row>
    <row r="217" spans="1:41" hidden="1">
      <c r="A217" s="203" t="s">
        <v>583</v>
      </c>
      <c r="B217" s="204" t="s">
        <v>577</v>
      </c>
      <c r="D217" s="203">
        <v>14</v>
      </c>
      <c r="E217" s="203" t="s">
        <v>179</v>
      </c>
      <c r="F217" s="203">
        <v>1953</v>
      </c>
      <c r="G217" s="203">
        <v>86</v>
      </c>
      <c r="H217" s="204" t="s">
        <v>180</v>
      </c>
      <c r="I217" s="204" t="s">
        <v>181</v>
      </c>
      <c r="J217" s="204" t="s">
        <v>201</v>
      </c>
      <c r="K217" s="204" t="s">
        <v>201</v>
      </c>
      <c r="L217" s="203" t="s">
        <v>182</v>
      </c>
      <c r="N217" s="205">
        <v>10</v>
      </c>
      <c r="O217" s="205" t="s">
        <v>464</v>
      </c>
      <c r="V217" s="203">
        <v>1500</v>
      </c>
      <c r="W217" s="203">
        <v>4</v>
      </c>
      <c r="X217" s="204" t="s">
        <v>183</v>
      </c>
      <c r="AB217" s="203" t="s">
        <v>95</v>
      </c>
      <c r="AO217" s="201" t="s">
        <v>113</v>
      </c>
    </row>
    <row r="218" spans="1:41">
      <c r="A218" s="203" t="s">
        <v>584</v>
      </c>
      <c r="B218" s="204" t="s">
        <v>577</v>
      </c>
      <c r="D218" s="203">
        <v>16</v>
      </c>
      <c r="E218" s="203" t="s">
        <v>179</v>
      </c>
      <c r="F218" s="203">
        <v>1962</v>
      </c>
      <c r="G218" s="203">
        <v>170</v>
      </c>
      <c r="H218" s="204" t="s">
        <v>574</v>
      </c>
      <c r="I218" s="204" t="s">
        <v>181</v>
      </c>
      <c r="J218" s="204" t="s">
        <v>201</v>
      </c>
      <c r="K218" s="204" t="s">
        <v>201</v>
      </c>
      <c r="L218" s="203" t="s">
        <v>182</v>
      </c>
      <c r="N218" s="205">
        <v>22</v>
      </c>
      <c r="O218" s="205" t="s">
        <v>585</v>
      </c>
      <c r="V218" s="203">
        <v>1800</v>
      </c>
      <c r="W218" s="203">
        <v>4</v>
      </c>
      <c r="X218" s="204" t="s">
        <v>586</v>
      </c>
      <c r="Z218" s="203" t="s">
        <v>279</v>
      </c>
      <c r="AC218" s="203" t="s">
        <v>95</v>
      </c>
      <c r="AD218" s="203" t="s">
        <v>95</v>
      </c>
      <c r="AO218" s="201" t="s">
        <v>95</v>
      </c>
    </row>
    <row r="219" spans="1:41" hidden="1">
      <c r="A219" s="203" t="s">
        <v>587</v>
      </c>
      <c r="B219" s="204" t="s">
        <v>588</v>
      </c>
      <c r="D219" s="203">
        <v>3</v>
      </c>
      <c r="E219" s="203" t="s">
        <v>179</v>
      </c>
      <c r="F219" s="203">
        <v>1932</v>
      </c>
      <c r="G219" s="203">
        <v>100</v>
      </c>
      <c r="H219" s="204" t="s">
        <v>229</v>
      </c>
      <c r="I219" s="204" t="s">
        <v>181</v>
      </c>
      <c r="J219" s="212" t="s">
        <v>589</v>
      </c>
      <c r="K219" s="204" t="s">
        <v>113</v>
      </c>
      <c r="L219" s="203" t="s">
        <v>182</v>
      </c>
      <c r="N219" s="205">
        <v>11</v>
      </c>
      <c r="O219" s="205">
        <v>2</v>
      </c>
      <c r="P219" s="205">
        <v>10</v>
      </c>
      <c r="V219" s="203">
        <v>1800</v>
      </c>
      <c r="W219" s="203">
        <v>15</v>
      </c>
      <c r="X219" s="204" t="s">
        <v>263</v>
      </c>
      <c r="AO219" s="201" t="s">
        <v>95</v>
      </c>
    </row>
    <row r="220" spans="1:41" hidden="1">
      <c r="A220" s="203" t="s">
        <v>590</v>
      </c>
      <c r="B220" s="204" t="s">
        <v>588</v>
      </c>
      <c r="D220" s="203">
        <v>4</v>
      </c>
      <c r="E220" s="203" t="s">
        <v>179</v>
      </c>
      <c r="F220" s="203">
        <v>1961</v>
      </c>
      <c r="G220" s="203">
        <v>100</v>
      </c>
      <c r="H220" s="204" t="s">
        <v>180</v>
      </c>
      <c r="I220" s="204" t="s">
        <v>181</v>
      </c>
      <c r="J220" s="204" t="s">
        <v>113</v>
      </c>
      <c r="K220" s="204" t="s">
        <v>113</v>
      </c>
      <c r="L220" s="203" t="s">
        <v>182</v>
      </c>
      <c r="N220" s="205">
        <v>12</v>
      </c>
      <c r="O220" s="205">
        <v>3</v>
      </c>
      <c r="P220" s="205">
        <v>10</v>
      </c>
      <c r="V220" s="203">
        <v>1400</v>
      </c>
      <c r="W220" s="203">
        <v>12</v>
      </c>
      <c r="X220" s="204" t="s">
        <v>183</v>
      </c>
      <c r="AO220" s="201" t="s">
        <v>113</v>
      </c>
    </row>
    <row r="221" spans="1:41" hidden="1">
      <c r="A221" s="203" t="s">
        <v>591</v>
      </c>
      <c r="B221" s="204" t="s">
        <v>588</v>
      </c>
      <c r="D221" s="203">
        <v>5</v>
      </c>
      <c r="E221" s="203" t="s">
        <v>179</v>
      </c>
      <c r="F221" s="203">
        <v>1996</v>
      </c>
      <c r="G221" s="203">
        <v>200</v>
      </c>
      <c r="H221" s="204" t="s">
        <v>592</v>
      </c>
      <c r="I221" s="204" t="s">
        <v>181</v>
      </c>
      <c r="J221" s="204" t="s">
        <v>231</v>
      </c>
      <c r="K221" s="204" t="s">
        <v>113</v>
      </c>
      <c r="L221" s="203" t="s">
        <v>182</v>
      </c>
      <c r="N221" s="205">
        <v>26</v>
      </c>
      <c r="P221" s="205">
        <v>3</v>
      </c>
      <c r="T221" s="201" t="s">
        <v>186</v>
      </c>
      <c r="U221" s="201" t="s">
        <v>187</v>
      </c>
      <c r="V221" s="203">
        <v>2800</v>
      </c>
      <c r="W221" s="203">
        <v>12</v>
      </c>
      <c r="X221" s="204" t="s">
        <v>183</v>
      </c>
      <c r="AB221" s="203" t="s">
        <v>95</v>
      </c>
      <c r="AO221" s="201" t="s">
        <v>95</v>
      </c>
    </row>
    <row r="222" spans="1:41" hidden="1">
      <c r="A222" s="203" t="s">
        <v>593</v>
      </c>
      <c r="B222" s="204" t="s">
        <v>588</v>
      </c>
      <c r="D222" s="203">
        <v>7</v>
      </c>
      <c r="E222" s="203" t="s">
        <v>179</v>
      </c>
      <c r="F222" s="203">
        <v>1976</v>
      </c>
      <c r="G222" s="203">
        <v>110</v>
      </c>
      <c r="H222" s="204" t="s">
        <v>180</v>
      </c>
      <c r="I222" s="204" t="s">
        <v>181</v>
      </c>
      <c r="J222" s="204" t="s">
        <v>113</v>
      </c>
      <c r="K222" s="204" t="s">
        <v>113</v>
      </c>
      <c r="L222" s="203" t="s">
        <v>182</v>
      </c>
      <c r="N222" s="205">
        <v>14</v>
      </c>
      <c r="O222" s="205">
        <v>3</v>
      </c>
      <c r="P222" s="205">
        <v>12</v>
      </c>
      <c r="V222" s="203">
        <v>1800</v>
      </c>
      <c r="W222" s="203">
        <v>12</v>
      </c>
      <c r="X222" s="204" t="s">
        <v>183</v>
      </c>
      <c r="AO222" s="201" t="s">
        <v>113</v>
      </c>
    </row>
    <row r="223" spans="1:41" hidden="1">
      <c r="A223" s="203" t="s">
        <v>594</v>
      </c>
      <c r="B223" s="204" t="s">
        <v>588</v>
      </c>
      <c r="D223" s="203">
        <v>8</v>
      </c>
      <c r="E223" s="203" t="s">
        <v>179</v>
      </c>
      <c r="F223" s="203">
        <v>1979</v>
      </c>
      <c r="G223" s="203">
        <v>100</v>
      </c>
      <c r="H223" s="204" t="s">
        <v>180</v>
      </c>
      <c r="I223" s="204" t="s">
        <v>181</v>
      </c>
      <c r="J223" s="204" t="s">
        <v>113</v>
      </c>
      <c r="K223" s="204" t="s">
        <v>113</v>
      </c>
      <c r="L223" s="203" t="s">
        <v>182</v>
      </c>
      <c r="N223" s="205">
        <v>12</v>
      </c>
      <c r="O223" s="205">
        <v>1.5</v>
      </c>
      <c r="P223" s="205">
        <v>16</v>
      </c>
      <c r="V223" s="203">
        <v>1400</v>
      </c>
      <c r="W223" s="203">
        <v>12</v>
      </c>
      <c r="X223" s="204" t="s">
        <v>183</v>
      </c>
      <c r="AO223" s="201" t="s">
        <v>113</v>
      </c>
    </row>
    <row r="224" spans="1:41" hidden="1">
      <c r="A224" s="203" t="s">
        <v>595</v>
      </c>
      <c r="B224" s="204" t="s">
        <v>588</v>
      </c>
      <c r="D224" s="203">
        <v>10</v>
      </c>
      <c r="E224" s="203" t="s">
        <v>179</v>
      </c>
      <c r="F224" s="203">
        <v>2012</v>
      </c>
      <c r="G224" s="203">
        <v>350</v>
      </c>
      <c r="H224" s="204" t="s">
        <v>389</v>
      </c>
      <c r="I224" s="204" t="s">
        <v>181</v>
      </c>
      <c r="J224" s="204" t="s">
        <v>201</v>
      </c>
      <c r="K224" s="204" t="s">
        <v>201</v>
      </c>
      <c r="L224" s="203" t="s">
        <v>182</v>
      </c>
      <c r="N224" s="205">
        <v>40</v>
      </c>
      <c r="R224" s="203"/>
      <c r="S224" s="203">
        <v>2000</v>
      </c>
      <c r="T224" s="203"/>
      <c r="U224" s="203"/>
      <c r="V224" s="203">
        <v>2400</v>
      </c>
      <c r="W224" s="203">
        <v>6</v>
      </c>
      <c r="X224" s="204" t="s">
        <v>183</v>
      </c>
      <c r="AB224" s="203" t="s">
        <v>95</v>
      </c>
      <c r="AO224" s="201" t="s">
        <v>95</v>
      </c>
    </row>
    <row r="225" spans="1:41" hidden="1">
      <c r="A225" s="203" t="s">
        <v>596</v>
      </c>
      <c r="B225" s="204" t="s">
        <v>588</v>
      </c>
      <c r="D225" s="203">
        <v>11</v>
      </c>
      <c r="E225" s="203" t="s">
        <v>179</v>
      </c>
      <c r="F225" s="203">
        <v>1981</v>
      </c>
      <c r="G225" s="203">
        <v>120</v>
      </c>
      <c r="H225" s="204" t="s">
        <v>190</v>
      </c>
      <c r="I225" s="204" t="s">
        <v>181</v>
      </c>
      <c r="J225" s="204" t="s">
        <v>113</v>
      </c>
      <c r="K225" s="204" t="s">
        <v>113</v>
      </c>
      <c r="L225" s="203" t="s">
        <v>182</v>
      </c>
      <c r="N225" s="205">
        <v>13</v>
      </c>
      <c r="O225" s="205">
        <v>4</v>
      </c>
      <c r="P225" s="205">
        <v>6</v>
      </c>
      <c r="R225" s="203"/>
      <c r="S225" s="203"/>
      <c r="T225" s="203"/>
      <c r="U225" s="203"/>
      <c r="V225" s="203">
        <v>1200</v>
      </c>
      <c r="W225" s="203">
        <v>12</v>
      </c>
      <c r="X225" s="204" t="s">
        <v>183</v>
      </c>
      <c r="AI225" s="203" t="s">
        <v>95</v>
      </c>
      <c r="AO225" s="201" t="s">
        <v>113</v>
      </c>
    </row>
    <row r="226" spans="1:41" hidden="1">
      <c r="A226" s="203" t="s">
        <v>597</v>
      </c>
      <c r="B226" s="204" t="s">
        <v>588</v>
      </c>
      <c r="D226" s="203">
        <v>12</v>
      </c>
      <c r="E226" s="203" t="s">
        <v>179</v>
      </c>
      <c r="F226" s="203">
        <v>1981</v>
      </c>
      <c r="G226" s="203">
        <v>105</v>
      </c>
      <c r="H226" s="204" t="s">
        <v>180</v>
      </c>
      <c r="I226" s="204" t="s">
        <v>181</v>
      </c>
      <c r="J226" s="204" t="s">
        <v>113</v>
      </c>
      <c r="K226" s="204" t="s">
        <v>113</v>
      </c>
      <c r="L226" s="203" t="s">
        <v>182</v>
      </c>
      <c r="N226" s="205">
        <v>10</v>
      </c>
      <c r="O226" s="205">
        <v>2.5</v>
      </c>
      <c r="P226" s="205">
        <v>7</v>
      </c>
      <c r="R226" s="203"/>
      <c r="S226" s="203"/>
      <c r="T226" s="203"/>
      <c r="U226" s="203"/>
      <c r="V226" s="203">
        <v>1400</v>
      </c>
      <c r="W226" s="203">
        <v>12</v>
      </c>
      <c r="X226" s="204" t="s">
        <v>183</v>
      </c>
      <c r="AO226" s="201" t="s">
        <v>113</v>
      </c>
    </row>
    <row r="227" spans="1:41" hidden="1">
      <c r="A227" s="203" t="s">
        <v>598</v>
      </c>
      <c r="B227" s="204" t="s">
        <v>599</v>
      </c>
      <c r="D227" s="203">
        <v>3</v>
      </c>
      <c r="E227" s="203" t="s">
        <v>179</v>
      </c>
      <c r="F227" s="203">
        <v>1976</v>
      </c>
      <c r="G227" s="203">
        <v>96</v>
      </c>
      <c r="H227" s="204" t="s">
        <v>192</v>
      </c>
      <c r="I227" s="204" t="s">
        <v>181</v>
      </c>
      <c r="J227" s="204" t="s">
        <v>113</v>
      </c>
      <c r="K227" s="204" t="s">
        <v>113</v>
      </c>
      <c r="L227" s="203" t="s">
        <v>182</v>
      </c>
      <c r="N227" s="205">
        <v>11</v>
      </c>
      <c r="O227" s="205">
        <v>3</v>
      </c>
      <c r="P227" s="205">
        <v>10</v>
      </c>
      <c r="R227" s="203"/>
      <c r="S227" s="203"/>
      <c r="T227" s="203"/>
      <c r="U227" s="203"/>
      <c r="V227" s="203">
        <v>1300</v>
      </c>
      <c r="W227" s="203">
        <v>9</v>
      </c>
      <c r="X227" s="204" t="s">
        <v>183</v>
      </c>
      <c r="AB227" s="203" t="s">
        <v>95</v>
      </c>
      <c r="AO227" s="201" t="s">
        <v>113</v>
      </c>
    </row>
    <row r="228" spans="1:41" hidden="1">
      <c r="A228" s="203" t="s">
        <v>600</v>
      </c>
      <c r="B228" s="204" t="s">
        <v>599</v>
      </c>
      <c r="D228" s="203">
        <v>5</v>
      </c>
      <c r="E228" s="203" t="s">
        <v>179</v>
      </c>
      <c r="F228" s="203">
        <v>1969</v>
      </c>
      <c r="G228" s="203">
        <v>100</v>
      </c>
      <c r="H228" s="204" t="s">
        <v>185</v>
      </c>
      <c r="I228" s="204" t="s">
        <v>181</v>
      </c>
      <c r="J228" s="204" t="s">
        <v>113</v>
      </c>
      <c r="K228" s="204" t="s">
        <v>113</v>
      </c>
      <c r="L228" s="203" t="s">
        <v>182</v>
      </c>
      <c r="N228" s="205">
        <v>12</v>
      </c>
      <c r="O228" s="205">
        <v>2.5</v>
      </c>
      <c r="P228" s="205">
        <v>6</v>
      </c>
      <c r="R228" s="203"/>
      <c r="S228" s="203"/>
      <c r="T228" s="203"/>
      <c r="U228" s="203"/>
      <c r="V228" s="203">
        <v>1200</v>
      </c>
      <c r="W228" s="203">
        <v>6</v>
      </c>
      <c r="X228" s="204" t="s">
        <v>183</v>
      </c>
      <c r="AB228" s="203" t="s">
        <v>95</v>
      </c>
      <c r="AO228" s="201" t="s">
        <v>113</v>
      </c>
    </row>
    <row r="229" spans="1:41" hidden="1">
      <c r="A229" s="203" t="s">
        <v>601</v>
      </c>
      <c r="B229" s="204" t="s">
        <v>599</v>
      </c>
      <c r="D229" s="203">
        <v>6</v>
      </c>
      <c r="E229" s="203" t="s">
        <v>179</v>
      </c>
      <c r="F229" s="203">
        <v>1965</v>
      </c>
      <c r="G229" s="203">
        <v>70</v>
      </c>
      <c r="H229" s="204" t="s">
        <v>185</v>
      </c>
      <c r="I229" s="204" t="s">
        <v>181</v>
      </c>
      <c r="J229" s="204" t="s">
        <v>113</v>
      </c>
      <c r="K229" s="204" t="s">
        <v>113</v>
      </c>
      <c r="L229" s="203" t="s">
        <v>182</v>
      </c>
      <c r="N229" s="205">
        <v>10</v>
      </c>
      <c r="O229" s="205">
        <v>1.5</v>
      </c>
      <c r="P229" s="205">
        <v>12</v>
      </c>
      <c r="R229" s="203"/>
      <c r="S229" s="203"/>
      <c r="T229" s="203"/>
      <c r="U229" s="203"/>
      <c r="V229" s="203">
        <v>1100</v>
      </c>
      <c r="W229" s="203">
        <v>8</v>
      </c>
      <c r="X229" s="204" t="s">
        <v>183</v>
      </c>
      <c r="AO229" s="201" t="s">
        <v>113</v>
      </c>
    </row>
    <row r="230" spans="1:41" hidden="1">
      <c r="A230" s="203" t="s">
        <v>602</v>
      </c>
      <c r="B230" s="204" t="s">
        <v>599</v>
      </c>
      <c r="D230" s="203">
        <v>8</v>
      </c>
      <c r="E230" s="203" t="s">
        <v>179</v>
      </c>
      <c r="F230" s="203">
        <v>1962</v>
      </c>
      <c r="G230" s="203">
        <v>76</v>
      </c>
      <c r="H230" s="204" t="s">
        <v>180</v>
      </c>
      <c r="I230" s="204" t="s">
        <v>181</v>
      </c>
      <c r="J230" s="204" t="s">
        <v>113</v>
      </c>
      <c r="K230" s="204" t="s">
        <v>113</v>
      </c>
      <c r="L230" s="203" t="s">
        <v>196</v>
      </c>
      <c r="M230" s="203" t="s">
        <v>290</v>
      </c>
      <c r="O230" s="205">
        <v>3</v>
      </c>
      <c r="P230" s="205">
        <v>10</v>
      </c>
      <c r="R230" s="203"/>
      <c r="S230" s="203"/>
      <c r="T230" s="203"/>
      <c r="U230" s="203"/>
      <c r="V230" s="203">
        <v>1000</v>
      </c>
      <c r="W230" s="203">
        <v>6</v>
      </c>
      <c r="X230" s="204" t="s">
        <v>244</v>
      </c>
      <c r="AO230" s="201" t="s">
        <v>113</v>
      </c>
    </row>
    <row r="231" spans="1:41" hidden="1">
      <c r="A231" s="203" t="s">
        <v>603</v>
      </c>
      <c r="B231" s="204" t="s">
        <v>604</v>
      </c>
      <c r="D231" s="203">
        <v>1</v>
      </c>
      <c r="E231" s="203" t="s">
        <v>179</v>
      </c>
      <c r="F231" s="203">
        <v>1941</v>
      </c>
      <c r="G231" s="203">
        <v>60</v>
      </c>
      <c r="H231" s="204" t="s">
        <v>229</v>
      </c>
      <c r="I231" s="204" t="s">
        <v>181</v>
      </c>
      <c r="J231" s="204" t="s">
        <v>113</v>
      </c>
      <c r="K231" s="204" t="s">
        <v>113</v>
      </c>
      <c r="L231" s="203" t="s">
        <v>182</v>
      </c>
      <c r="N231" s="205">
        <v>10</v>
      </c>
      <c r="O231" s="205">
        <v>1.5</v>
      </c>
      <c r="P231" s="205">
        <v>10</v>
      </c>
      <c r="R231" s="203"/>
      <c r="S231" s="203"/>
      <c r="T231" s="203"/>
      <c r="U231" s="203"/>
      <c r="V231" s="203">
        <v>1000</v>
      </c>
      <c r="W231" s="203">
        <v>9</v>
      </c>
      <c r="X231" s="204" t="s">
        <v>183</v>
      </c>
      <c r="AO231" s="201" t="s">
        <v>113</v>
      </c>
    </row>
    <row r="232" spans="1:41" hidden="1">
      <c r="A232" s="203" t="s">
        <v>605</v>
      </c>
      <c r="B232" s="204" t="s">
        <v>604</v>
      </c>
      <c r="D232" s="203">
        <v>4</v>
      </c>
      <c r="E232" s="203" t="s">
        <v>179</v>
      </c>
      <c r="F232" s="203">
        <v>1962</v>
      </c>
      <c r="G232" s="203">
        <v>90</v>
      </c>
      <c r="H232" s="204" t="s">
        <v>185</v>
      </c>
      <c r="I232" s="204" t="s">
        <v>181</v>
      </c>
      <c r="J232" s="204" t="s">
        <v>113</v>
      </c>
      <c r="K232" s="204" t="s">
        <v>113</v>
      </c>
      <c r="L232" s="203" t="s">
        <v>182</v>
      </c>
      <c r="N232" s="205">
        <v>10</v>
      </c>
      <c r="O232" s="205">
        <v>3</v>
      </c>
      <c r="P232" s="205">
        <v>6</v>
      </c>
      <c r="R232" s="203"/>
      <c r="S232" s="203"/>
      <c r="T232" s="203"/>
      <c r="U232" s="203"/>
      <c r="V232" s="203">
        <v>1100</v>
      </c>
      <c r="W232" s="203">
        <v>12</v>
      </c>
      <c r="X232" s="204" t="s">
        <v>183</v>
      </c>
      <c r="AO232" s="201" t="s">
        <v>113</v>
      </c>
    </row>
    <row r="233" spans="1:41">
      <c r="A233" s="203" t="s">
        <v>606</v>
      </c>
      <c r="B233" s="204" t="s">
        <v>604</v>
      </c>
      <c r="D233" s="203">
        <v>12</v>
      </c>
      <c r="E233" s="203" t="s">
        <v>179</v>
      </c>
      <c r="F233" s="203" t="s">
        <v>607</v>
      </c>
      <c r="G233" s="203">
        <v>350</v>
      </c>
      <c r="H233" s="204" t="s">
        <v>608</v>
      </c>
      <c r="I233" s="204" t="s">
        <v>181</v>
      </c>
      <c r="J233" s="204" t="s">
        <v>201</v>
      </c>
      <c r="K233" s="204" t="s">
        <v>231</v>
      </c>
      <c r="L233" s="203" t="s">
        <v>182</v>
      </c>
      <c r="N233" s="205">
        <v>40</v>
      </c>
      <c r="R233" s="203"/>
      <c r="S233" s="203"/>
      <c r="T233" s="203" t="s">
        <v>205</v>
      </c>
      <c r="U233" s="203" t="s">
        <v>187</v>
      </c>
      <c r="V233" s="203">
        <v>3000</v>
      </c>
      <c r="W233" s="203">
        <v>15</v>
      </c>
      <c r="X233" s="204" t="s">
        <v>278</v>
      </c>
      <c r="Z233" s="203" t="s">
        <v>279</v>
      </c>
      <c r="AC233" s="203" t="s">
        <v>95</v>
      </c>
      <c r="AD233" s="203" t="s">
        <v>95</v>
      </c>
      <c r="AO233" s="201" t="s">
        <v>113</v>
      </c>
    </row>
    <row r="234" spans="1:41" hidden="1">
      <c r="A234" s="203" t="s">
        <v>609</v>
      </c>
      <c r="B234" s="204" t="s">
        <v>610</v>
      </c>
      <c r="D234" s="203">
        <v>2</v>
      </c>
      <c r="E234" s="203" t="s">
        <v>179</v>
      </c>
      <c r="F234" s="203">
        <v>1981</v>
      </c>
      <c r="G234" s="203">
        <v>100</v>
      </c>
      <c r="H234" s="204" t="s">
        <v>180</v>
      </c>
      <c r="I234" s="204" t="s">
        <v>181</v>
      </c>
      <c r="J234" s="204" t="s">
        <v>201</v>
      </c>
      <c r="K234" s="204" t="s">
        <v>201</v>
      </c>
      <c r="L234" s="203" t="s">
        <v>182</v>
      </c>
      <c r="N234" s="205">
        <v>14</v>
      </c>
      <c r="O234" s="205" t="s">
        <v>464</v>
      </c>
      <c r="R234" s="203"/>
      <c r="S234" s="203"/>
      <c r="T234" s="203"/>
      <c r="U234" s="203"/>
      <c r="V234" s="203">
        <v>1800</v>
      </c>
      <c r="W234" s="203">
        <v>12</v>
      </c>
      <c r="X234" s="204" t="s">
        <v>183</v>
      </c>
      <c r="AO234" s="201" t="s">
        <v>113</v>
      </c>
    </row>
    <row r="235" spans="1:41" hidden="1">
      <c r="A235" s="203" t="s">
        <v>611</v>
      </c>
      <c r="B235" s="204" t="s">
        <v>610</v>
      </c>
      <c r="D235" s="203">
        <v>3</v>
      </c>
      <c r="E235" s="203" t="s">
        <v>179</v>
      </c>
      <c r="F235" s="203">
        <v>1972</v>
      </c>
      <c r="G235" s="203">
        <v>72</v>
      </c>
      <c r="H235" s="204" t="s">
        <v>192</v>
      </c>
      <c r="I235" s="204" t="s">
        <v>181</v>
      </c>
      <c r="J235" s="204" t="s">
        <v>113</v>
      </c>
      <c r="K235" s="204" t="s">
        <v>113</v>
      </c>
      <c r="L235" s="203" t="s">
        <v>182</v>
      </c>
      <c r="N235" s="205">
        <v>10</v>
      </c>
      <c r="O235" s="205">
        <v>2</v>
      </c>
      <c r="P235" s="205">
        <v>6</v>
      </c>
      <c r="R235" s="203"/>
      <c r="S235" s="203"/>
      <c r="T235" s="203"/>
      <c r="U235" s="203"/>
      <c r="V235" s="203">
        <v>1200</v>
      </c>
      <c r="W235" s="203">
        <v>10</v>
      </c>
      <c r="X235" s="204" t="s">
        <v>183</v>
      </c>
      <c r="AO235" s="201" t="s">
        <v>113</v>
      </c>
    </row>
    <row r="236" spans="1:41" hidden="1">
      <c r="A236" s="203" t="s">
        <v>612</v>
      </c>
      <c r="B236" s="204" t="s">
        <v>610</v>
      </c>
      <c r="D236" s="203">
        <v>6</v>
      </c>
      <c r="E236" s="203" t="s">
        <v>179</v>
      </c>
      <c r="F236" s="203">
        <v>1962</v>
      </c>
      <c r="G236" s="203">
        <v>80</v>
      </c>
      <c r="H236" s="204" t="s">
        <v>185</v>
      </c>
      <c r="I236" s="204" t="s">
        <v>181</v>
      </c>
      <c r="J236" s="204" t="s">
        <v>113</v>
      </c>
      <c r="K236" s="204" t="s">
        <v>113</v>
      </c>
      <c r="L236" s="203" t="s">
        <v>182</v>
      </c>
      <c r="N236" s="205">
        <v>12</v>
      </c>
      <c r="O236" s="205">
        <v>1</v>
      </c>
      <c r="P236" s="205">
        <v>12</v>
      </c>
      <c r="R236" s="203"/>
      <c r="S236" s="203"/>
      <c r="T236" s="203"/>
      <c r="U236" s="203"/>
      <c r="V236" s="203">
        <v>1000</v>
      </c>
      <c r="W236" s="203">
        <v>6</v>
      </c>
      <c r="X236" s="204" t="s">
        <v>183</v>
      </c>
      <c r="AO236" s="201" t="s">
        <v>113</v>
      </c>
    </row>
    <row r="237" spans="1:41" hidden="1">
      <c r="A237" s="203" t="s">
        <v>613</v>
      </c>
      <c r="B237" s="204" t="s">
        <v>610</v>
      </c>
      <c r="D237" s="203">
        <v>9</v>
      </c>
      <c r="E237" s="203" t="s">
        <v>179</v>
      </c>
      <c r="F237" s="203">
        <v>1961</v>
      </c>
      <c r="G237" s="203">
        <v>150</v>
      </c>
      <c r="H237" s="204" t="s">
        <v>266</v>
      </c>
      <c r="I237" s="204" t="s">
        <v>181</v>
      </c>
      <c r="J237" s="204" t="s">
        <v>201</v>
      </c>
      <c r="K237" s="204" t="s">
        <v>201</v>
      </c>
      <c r="L237" s="203" t="s">
        <v>182</v>
      </c>
      <c r="N237" s="205">
        <v>24</v>
      </c>
      <c r="O237" s="205" t="s">
        <v>315</v>
      </c>
      <c r="V237" s="203">
        <v>2400</v>
      </c>
      <c r="W237" s="203">
        <v>24</v>
      </c>
      <c r="X237" s="204" t="s">
        <v>183</v>
      </c>
      <c r="AO237" s="201" t="s">
        <v>95</v>
      </c>
    </row>
    <row r="238" spans="1:41" hidden="1">
      <c r="A238" s="203" t="s">
        <v>614</v>
      </c>
      <c r="B238" s="204" t="s">
        <v>610</v>
      </c>
      <c r="D238" s="203">
        <v>10</v>
      </c>
      <c r="E238" s="203" t="s">
        <v>179</v>
      </c>
      <c r="F238" s="203">
        <v>1964</v>
      </c>
      <c r="G238" s="203">
        <v>90</v>
      </c>
      <c r="H238" s="204" t="s">
        <v>185</v>
      </c>
      <c r="I238" s="204" t="s">
        <v>181</v>
      </c>
      <c r="J238" s="204" t="s">
        <v>113</v>
      </c>
      <c r="K238" s="204" t="s">
        <v>113</v>
      </c>
      <c r="L238" s="203" t="s">
        <v>182</v>
      </c>
      <c r="N238" s="205">
        <v>12</v>
      </c>
      <c r="O238" s="205">
        <v>2</v>
      </c>
      <c r="P238" s="205">
        <v>10</v>
      </c>
      <c r="V238" s="203">
        <v>1100</v>
      </c>
      <c r="W238" s="203">
        <v>12</v>
      </c>
      <c r="X238" s="204" t="s">
        <v>183</v>
      </c>
      <c r="AO238" s="201" t="s">
        <v>113</v>
      </c>
    </row>
    <row r="239" spans="1:41" hidden="1">
      <c r="A239" s="203" t="s">
        <v>615</v>
      </c>
      <c r="B239" s="204" t="s">
        <v>610</v>
      </c>
      <c r="D239" s="203">
        <v>12</v>
      </c>
      <c r="E239" s="203" t="s">
        <v>179</v>
      </c>
      <c r="F239" s="203">
        <v>1974</v>
      </c>
      <c r="G239" s="203">
        <v>170</v>
      </c>
      <c r="H239" s="204" t="s">
        <v>180</v>
      </c>
      <c r="I239" s="204" t="s">
        <v>181</v>
      </c>
      <c r="J239" s="204" t="s">
        <v>201</v>
      </c>
      <c r="K239" s="204" t="s">
        <v>201</v>
      </c>
      <c r="L239" s="203" t="s">
        <v>182</v>
      </c>
      <c r="N239" s="205">
        <v>20</v>
      </c>
      <c r="O239" s="205">
        <v>6</v>
      </c>
      <c r="P239" s="205">
        <v>2</v>
      </c>
      <c r="V239" s="203">
        <v>3000</v>
      </c>
      <c r="W239" s="203">
        <v>12</v>
      </c>
      <c r="X239" s="204" t="s">
        <v>257</v>
      </c>
      <c r="AB239" s="203" t="s">
        <v>95</v>
      </c>
      <c r="AO239" s="201" t="s">
        <v>113</v>
      </c>
    </row>
    <row r="240" spans="1:41" hidden="1">
      <c r="A240" s="203" t="s">
        <v>616</v>
      </c>
      <c r="B240" s="204" t="s">
        <v>610</v>
      </c>
      <c r="D240" s="203">
        <v>12</v>
      </c>
      <c r="E240" s="203" t="s">
        <v>179</v>
      </c>
      <c r="F240" s="203">
        <v>1976</v>
      </c>
      <c r="G240" s="203">
        <v>90</v>
      </c>
      <c r="H240" s="204" t="s">
        <v>192</v>
      </c>
      <c r="I240" s="204" t="s">
        <v>181</v>
      </c>
      <c r="J240" s="204" t="s">
        <v>113</v>
      </c>
      <c r="K240" s="204" t="s">
        <v>113</v>
      </c>
      <c r="L240" s="203" t="s">
        <v>182</v>
      </c>
      <c r="N240" s="205">
        <v>10</v>
      </c>
      <c r="O240" s="205">
        <v>2</v>
      </c>
      <c r="P240" s="205">
        <v>6</v>
      </c>
      <c r="V240" s="203">
        <v>1000</v>
      </c>
      <c r="W240" s="203">
        <v>6</v>
      </c>
      <c r="X240" s="204" t="s">
        <v>183</v>
      </c>
      <c r="AO240" s="201" t="s">
        <v>113</v>
      </c>
    </row>
    <row r="241" spans="1:41" hidden="1">
      <c r="A241" s="203" t="s">
        <v>617</v>
      </c>
      <c r="B241" s="204" t="s">
        <v>610</v>
      </c>
      <c r="D241" s="203">
        <v>13</v>
      </c>
      <c r="E241" s="203" t="s">
        <v>179</v>
      </c>
      <c r="F241" s="203">
        <v>1962</v>
      </c>
      <c r="G241" s="203">
        <v>110</v>
      </c>
      <c r="H241" s="204" t="s">
        <v>185</v>
      </c>
      <c r="I241" s="204" t="s">
        <v>181</v>
      </c>
      <c r="J241" s="204" t="s">
        <v>113</v>
      </c>
      <c r="K241" s="204" t="s">
        <v>113</v>
      </c>
      <c r="L241" s="203" t="s">
        <v>182</v>
      </c>
      <c r="N241" s="205">
        <v>12</v>
      </c>
      <c r="O241" s="205">
        <v>2</v>
      </c>
      <c r="P241" s="205">
        <v>10</v>
      </c>
      <c r="V241" s="203">
        <v>1100</v>
      </c>
      <c r="W241" s="203">
        <v>12</v>
      </c>
      <c r="X241" s="204" t="s">
        <v>183</v>
      </c>
      <c r="AO241" s="201" t="s">
        <v>113</v>
      </c>
    </row>
    <row r="242" spans="1:41" hidden="1">
      <c r="A242" s="203" t="s">
        <v>618</v>
      </c>
      <c r="B242" s="204" t="s">
        <v>610</v>
      </c>
      <c r="D242" s="203">
        <v>17</v>
      </c>
      <c r="E242" s="203" t="s">
        <v>179</v>
      </c>
      <c r="F242" s="203">
        <v>1968</v>
      </c>
      <c r="G242" s="203">
        <v>200</v>
      </c>
      <c r="H242" s="204" t="s">
        <v>619</v>
      </c>
      <c r="I242" s="204" t="s">
        <v>181</v>
      </c>
      <c r="J242" s="204" t="s">
        <v>201</v>
      </c>
      <c r="K242" s="204" t="s">
        <v>201</v>
      </c>
      <c r="L242" s="203" t="s">
        <v>182</v>
      </c>
      <c r="N242" s="205">
        <v>25</v>
      </c>
      <c r="O242" s="205">
        <v>5</v>
      </c>
      <c r="P242" s="205">
        <v>6</v>
      </c>
      <c r="V242" s="203">
        <v>2400</v>
      </c>
      <c r="W242" s="203">
        <v>10</v>
      </c>
      <c r="X242" s="204" t="s">
        <v>183</v>
      </c>
      <c r="AB242" s="203" t="s">
        <v>95</v>
      </c>
      <c r="AO242" s="201" t="s">
        <v>95</v>
      </c>
    </row>
    <row r="243" spans="1:41">
      <c r="A243" s="203" t="s">
        <v>620</v>
      </c>
      <c r="B243" s="204" t="s">
        <v>610</v>
      </c>
      <c r="D243" s="203">
        <v>18</v>
      </c>
      <c r="E243" s="203" t="s">
        <v>179</v>
      </c>
      <c r="F243" s="203" t="s">
        <v>621</v>
      </c>
      <c r="G243" s="203">
        <v>140</v>
      </c>
      <c r="H243" s="204" t="s">
        <v>622</v>
      </c>
      <c r="I243" s="204" t="s">
        <v>181</v>
      </c>
      <c r="J243" s="204" t="s">
        <v>201</v>
      </c>
      <c r="K243" s="204" t="s">
        <v>201</v>
      </c>
      <c r="L243" s="203" t="s">
        <v>182</v>
      </c>
      <c r="N243" s="205">
        <v>19</v>
      </c>
      <c r="O243" s="205" t="s">
        <v>315</v>
      </c>
      <c r="V243" s="203">
        <v>1200</v>
      </c>
      <c r="W243" s="203">
        <v>24</v>
      </c>
      <c r="X243" s="204" t="s">
        <v>183</v>
      </c>
      <c r="AB243" s="203" t="s">
        <v>95</v>
      </c>
      <c r="AC243" s="203" t="s">
        <v>95</v>
      </c>
      <c r="AO243" s="201" t="s">
        <v>95</v>
      </c>
    </row>
    <row r="244" spans="1:41" hidden="1">
      <c r="A244" s="203" t="s">
        <v>623</v>
      </c>
      <c r="B244" s="204" t="s">
        <v>610</v>
      </c>
      <c r="D244" s="203">
        <v>19</v>
      </c>
      <c r="E244" s="203" t="s">
        <v>179</v>
      </c>
      <c r="F244" s="203">
        <v>1961</v>
      </c>
      <c r="G244" s="203">
        <v>80</v>
      </c>
      <c r="H244" s="204" t="s">
        <v>180</v>
      </c>
      <c r="I244" s="204" t="s">
        <v>181</v>
      </c>
      <c r="J244" s="204" t="s">
        <v>113</v>
      </c>
      <c r="K244" s="204" t="s">
        <v>113</v>
      </c>
      <c r="L244" s="203" t="s">
        <v>182</v>
      </c>
      <c r="N244" s="205">
        <v>10</v>
      </c>
      <c r="O244" s="205">
        <v>1.5</v>
      </c>
      <c r="P244" s="205">
        <v>8</v>
      </c>
      <c r="V244" s="203">
        <v>900</v>
      </c>
      <c r="W244" s="203">
        <v>6</v>
      </c>
      <c r="X244" s="204" t="s">
        <v>198</v>
      </c>
      <c r="Y244" s="203" t="s">
        <v>199</v>
      </c>
      <c r="AO244" s="201" t="s">
        <v>113</v>
      </c>
    </row>
    <row r="245" spans="1:41" hidden="1">
      <c r="A245" s="203" t="s">
        <v>624</v>
      </c>
      <c r="B245" s="204" t="s">
        <v>610</v>
      </c>
      <c r="D245" s="203">
        <v>20</v>
      </c>
      <c r="E245" s="203" t="s">
        <v>179</v>
      </c>
      <c r="F245" s="203" t="s">
        <v>625</v>
      </c>
      <c r="G245" s="203">
        <v>200</v>
      </c>
      <c r="H245" s="204" t="s">
        <v>626</v>
      </c>
      <c r="I245" s="204" t="s">
        <v>181</v>
      </c>
      <c r="J245" s="204" t="s">
        <v>201</v>
      </c>
      <c r="K245" s="204" t="s">
        <v>201</v>
      </c>
      <c r="L245" s="203" t="s">
        <v>182</v>
      </c>
      <c r="N245" s="205">
        <v>24</v>
      </c>
      <c r="O245" s="205" t="s">
        <v>272</v>
      </c>
      <c r="V245" s="203">
        <v>1200</v>
      </c>
      <c r="W245" s="203">
        <v>6</v>
      </c>
      <c r="X245" s="204" t="s">
        <v>183</v>
      </c>
      <c r="AB245" s="203" t="s">
        <v>95</v>
      </c>
      <c r="AO245" s="201" t="s">
        <v>95</v>
      </c>
    </row>
    <row r="246" spans="1:41" hidden="1">
      <c r="A246" s="203" t="s">
        <v>627</v>
      </c>
      <c r="B246" s="204" t="s">
        <v>610</v>
      </c>
      <c r="D246" s="203">
        <v>21</v>
      </c>
      <c r="E246" s="203" t="s">
        <v>179</v>
      </c>
      <c r="F246" s="203">
        <v>1984</v>
      </c>
      <c r="G246" s="203">
        <v>200</v>
      </c>
      <c r="H246" s="204" t="s">
        <v>266</v>
      </c>
      <c r="I246" s="204" t="s">
        <v>181</v>
      </c>
      <c r="J246" s="204" t="s">
        <v>113</v>
      </c>
      <c r="K246" s="204" t="s">
        <v>113</v>
      </c>
      <c r="L246" s="203" t="s">
        <v>182</v>
      </c>
      <c r="N246" s="205">
        <v>20</v>
      </c>
      <c r="O246" s="205">
        <v>4</v>
      </c>
      <c r="P246" s="205">
        <v>6</v>
      </c>
      <c r="T246" s="201" t="s">
        <v>628</v>
      </c>
      <c r="U246" s="201" t="s">
        <v>187</v>
      </c>
      <c r="V246" s="203">
        <v>1500</v>
      </c>
      <c r="W246" s="203">
        <v>12</v>
      </c>
      <c r="X246" s="204" t="s">
        <v>183</v>
      </c>
      <c r="AO246" s="201" t="s">
        <v>95</v>
      </c>
    </row>
    <row r="247" spans="1:41" hidden="1">
      <c r="A247" s="203" t="s">
        <v>629</v>
      </c>
      <c r="B247" s="204" t="s">
        <v>630</v>
      </c>
      <c r="D247" s="203">
        <v>7</v>
      </c>
      <c r="E247" s="203" t="s">
        <v>179</v>
      </c>
      <c r="F247" s="203">
        <v>1972</v>
      </c>
      <c r="G247" s="203">
        <v>220</v>
      </c>
      <c r="H247" s="204" t="s">
        <v>217</v>
      </c>
      <c r="I247" s="204" t="s">
        <v>181</v>
      </c>
      <c r="J247" s="204" t="s">
        <v>113</v>
      </c>
      <c r="K247" s="204" t="s">
        <v>113</v>
      </c>
      <c r="L247" s="203" t="s">
        <v>182</v>
      </c>
      <c r="N247" s="205">
        <v>26</v>
      </c>
      <c r="T247" s="201" t="s">
        <v>205</v>
      </c>
      <c r="U247" s="201" t="s">
        <v>187</v>
      </c>
      <c r="V247" s="203">
        <v>1800</v>
      </c>
      <c r="W247" s="203">
        <v>12</v>
      </c>
      <c r="X247" s="204" t="s">
        <v>257</v>
      </c>
      <c r="AO247" s="201" t="s">
        <v>113</v>
      </c>
    </row>
    <row r="248" spans="1:41" hidden="1">
      <c r="A248" s="203" t="s">
        <v>631</v>
      </c>
      <c r="B248" s="204" t="s">
        <v>630</v>
      </c>
      <c r="D248" s="203">
        <v>8</v>
      </c>
      <c r="E248" s="203" t="s">
        <v>179</v>
      </c>
      <c r="F248" s="203">
        <v>1971</v>
      </c>
      <c r="G248" s="203">
        <v>90</v>
      </c>
      <c r="H248" s="204" t="s">
        <v>180</v>
      </c>
      <c r="I248" s="204" t="s">
        <v>181</v>
      </c>
      <c r="J248" s="204" t="s">
        <v>113</v>
      </c>
      <c r="K248" s="204" t="s">
        <v>113</v>
      </c>
      <c r="L248" s="203" t="s">
        <v>182</v>
      </c>
      <c r="N248" s="205">
        <v>10</v>
      </c>
      <c r="O248" s="205">
        <v>2</v>
      </c>
      <c r="P248" s="205">
        <v>10</v>
      </c>
      <c r="V248" s="203">
        <v>1400</v>
      </c>
      <c r="W248" s="203">
        <v>12</v>
      </c>
      <c r="X248" s="204" t="s">
        <v>183</v>
      </c>
      <c r="AO248" s="201" t="s">
        <v>113</v>
      </c>
    </row>
    <row r="249" spans="1:41" hidden="1">
      <c r="A249" s="203" t="s">
        <v>632</v>
      </c>
      <c r="B249" s="204" t="s">
        <v>630</v>
      </c>
      <c r="D249" s="203">
        <v>12</v>
      </c>
      <c r="E249" s="203" t="s">
        <v>179</v>
      </c>
      <c r="F249" s="203">
        <v>1981</v>
      </c>
      <c r="G249" s="203">
        <v>80</v>
      </c>
      <c r="H249" s="204" t="s">
        <v>180</v>
      </c>
      <c r="I249" s="204" t="s">
        <v>181</v>
      </c>
      <c r="J249" s="204" t="s">
        <v>113</v>
      </c>
      <c r="K249" s="204" t="s">
        <v>113</v>
      </c>
      <c r="L249" s="203" t="s">
        <v>364</v>
      </c>
      <c r="O249" s="205">
        <v>2</v>
      </c>
      <c r="P249" s="205">
        <v>6</v>
      </c>
      <c r="V249" s="203">
        <v>1500</v>
      </c>
      <c r="W249" s="203">
        <v>12</v>
      </c>
      <c r="X249" s="204" t="s">
        <v>183</v>
      </c>
      <c r="AO249" s="201" t="s">
        <v>113</v>
      </c>
    </row>
    <row r="250" spans="1:41" hidden="1">
      <c r="A250" s="203" t="s">
        <v>633</v>
      </c>
      <c r="B250" s="204" t="s">
        <v>634</v>
      </c>
      <c r="D250" s="203">
        <v>1</v>
      </c>
      <c r="E250" s="203" t="s">
        <v>179</v>
      </c>
      <c r="F250" s="203">
        <v>1951</v>
      </c>
      <c r="G250" s="203">
        <v>130</v>
      </c>
      <c r="H250" s="204" t="s">
        <v>180</v>
      </c>
      <c r="I250" s="204" t="s">
        <v>181</v>
      </c>
      <c r="J250" s="204" t="s">
        <v>113</v>
      </c>
      <c r="K250" s="204" t="s">
        <v>113</v>
      </c>
      <c r="L250" s="203" t="s">
        <v>182</v>
      </c>
      <c r="N250" s="205">
        <v>18</v>
      </c>
      <c r="O250" s="205" t="s">
        <v>272</v>
      </c>
      <c r="V250" s="203">
        <v>1500</v>
      </c>
      <c r="W250" s="203">
        <v>20</v>
      </c>
      <c r="X250" s="204" t="s">
        <v>183</v>
      </c>
      <c r="AO250" s="201" t="s">
        <v>113</v>
      </c>
    </row>
    <row r="251" spans="1:41" hidden="1">
      <c r="A251" s="203" t="s">
        <v>635</v>
      </c>
      <c r="B251" s="204" t="s">
        <v>634</v>
      </c>
      <c r="D251" s="203">
        <v>6</v>
      </c>
      <c r="E251" s="203" t="s">
        <v>179</v>
      </c>
      <c r="F251" s="203">
        <v>1970</v>
      </c>
      <c r="G251" s="203">
        <v>130</v>
      </c>
      <c r="H251" s="204" t="s">
        <v>636</v>
      </c>
      <c r="I251" s="204" t="s">
        <v>181</v>
      </c>
      <c r="J251" s="204" t="s">
        <v>201</v>
      </c>
      <c r="K251" s="204" t="s">
        <v>201</v>
      </c>
      <c r="L251" s="203" t="s">
        <v>182</v>
      </c>
      <c r="N251" s="205">
        <v>18</v>
      </c>
      <c r="O251" s="205" t="s">
        <v>637</v>
      </c>
      <c r="P251" s="205">
        <v>20</v>
      </c>
      <c r="V251" s="203">
        <v>2400</v>
      </c>
      <c r="W251" s="203">
        <v>24</v>
      </c>
      <c r="X251" s="204" t="s">
        <v>257</v>
      </c>
      <c r="AB251" s="203" t="s">
        <v>95</v>
      </c>
      <c r="AO251" s="201" t="s">
        <v>95</v>
      </c>
    </row>
    <row r="252" spans="1:41" hidden="1">
      <c r="A252" s="203" t="s">
        <v>638</v>
      </c>
      <c r="B252" s="204" t="s">
        <v>634</v>
      </c>
      <c r="D252" s="203">
        <v>7</v>
      </c>
      <c r="E252" s="203" t="s">
        <v>179</v>
      </c>
      <c r="F252" s="203">
        <v>1996</v>
      </c>
      <c r="G252" s="203">
        <v>250</v>
      </c>
      <c r="H252" s="204" t="s">
        <v>341</v>
      </c>
      <c r="I252" s="204" t="s">
        <v>181</v>
      </c>
      <c r="J252" s="204" t="s">
        <v>201</v>
      </c>
      <c r="K252" s="204" t="s">
        <v>201</v>
      </c>
      <c r="L252" s="203" t="s">
        <v>182</v>
      </c>
      <c r="N252" s="205">
        <v>25</v>
      </c>
      <c r="O252" s="205" t="s">
        <v>430</v>
      </c>
      <c r="V252" s="203">
        <v>1800</v>
      </c>
      <c r="W252" s="203">
        <v>12</v>
      </c>
      <c r="X252" s="204" t="s">
        <v>183</v>
      </c>
      <c r="AB252" s="203" t="s">
        <v>95</v>
      </c>
      <c r="AO252" s="201" t="s">
        <v>95</v>
      </c>
    </row>
    <row r="253" spans="1:41" hidden="1">
      <c r="A253" s="203" t="s">
        <v>639</v>
      </c>
      <c r="B253" s="204" t="s">
        <v>634</v>
      </c>
      <c r="D253" s="203">
        <v>9</v>
      </c>
      <c r="E253" s="203" t="s">
        <v>179</v>
      </c>
      <c r="F253" s="203">
        <v>1974</v>
      </c>
      <c r="G253" s="203">
        <v>200</v>
      </c>
      <c r="H253" s="204" t="s">
        <v>180</v>
      </c>
      <c r="I253" s="204" t="s">
        <v>181</v>
      </c>
      <c r="J253" s="204" t="s">
        <v>201</v>
      </c>
      <c r="K253" s="204" t="s">
        <v>201</v>
      </c>
      <c r="L253" s="203" t="s">
        <v>182</v>
      </c>
      <c r="N253" s="205">
        <v>24</v>
      </c>
      <c r="O253" s="205">
        <v>3</v>
      </c>
      <c r="P253" s="205">
        <v>3</v>
      </c>
      <c r="V253" s="203">
        <v>2400</v>
      </c>
      <c r="W253" s="203">
        <v>12</v>
      </c>
      <c r="X253" s="204" t="s">
        <v>257</v>
      </c>
      <c r="AB253" s="203" t="s">
        <v>95</v>
      </c>
      <c r="AO253" s="201" t="s">
        <v>113</v>
      </c>
    </row>
    <row r="254" spans="1:41" hidden="1">
      <c r="A254" s="203" t="s">
        <v>640</v>
      </c>
      <c r="B254" s="204" t="s">
        <v>634</v>
      </c>
      <c r="D254" s="203">
        <v>10</v>
      </c>
      <c r="E254" s="203" t="s">
        <v>179</v>
      </c>
      <c r="F254" s="203">
        <v>1961</v>
      </c>
      <c r="G254" s="203">
        <v>90</v>
      </c>
      <c r="H254" s="204" t="s">
        <v>180</v>
      </c>
      <c r="I254" s="204" t="s">
        <v>214</v>
      </c>
      <c r="J254" s="204" t="s">
        <v>113</v>
      </c>
      <c r="K254" s="204" t="s">
        <v>113</v>
      </c>
      <c r="L254" s="203" t="s">
        <v>182</v>
      </c>
      <c r="N254" s="205">
        <v>10</v>
      </c>
      <c r="O254" s="205">
        <v>2</v>
      </c>
      <c r="P254" s="205">
        <v>8</v>
      </c>
      <c r="V254" s="203">
        <v>1000</v>
      </c>
      <c r="W254" s="203">
        <v>9</v>
      </c>
      <c r="X254" s="204" t="s">
        <v>183</v>
      </c>
      <c r="AH254" s="203" t="s">
        <v>95</v>
      </c>
      <c r="AO254" s="201" t="s">
        <v>113</v>
      </c>
    </row>
    <row r="255" spans="1:41">
      <c r="A255" s="203" t="s">
        <v>641</v>
      </c>
      <c r="B255" s="204" t="s">
        <v>634</v>
      </c>
      <c r="E255" s="203" t="s">
        <v>179</v>
      </c>
      <c r="F255" s="203">
        <v>1989</v>
      </c>
      <c r="G255" s="203">
        <v>110</v>
      </c>
      <c r="H255" s="204" t="s">
        <v>180</v>
      </c>
      <c r="I255" s="204" t="s">
        <v>181</v>
      </c>
      <c r="J255" s="204" t="s">
        <v>113</v>
      </c>
      <c r="K255" s="204" t="s">
        <v>113</v>
      </c>
      <c r="L255" s="203" t="s">
        <v>182</v>
      </c>
      <c r="N255" s="205">
        <v>20</v>
      </c>
      <c r="O255" s="205">
        <v>3.5</v>
      </c>
      <c r="P255" s="205">
        <v>11</v>
      </c>
      <c r="V255" s="203">
        <v>2200</v>
      </c>
      <c r="W255" s="203">
        <v>16</v>
      </c>
      <c r="X255" s="204" t="s">
        <v>257</v>
      </c>
      <c r="AC255" s="203" t="s">
        <v>95</v>
      </c>
      <c r="AD255" s="203" t="s">
        <v>95</v>
      </c>
      <c r="AO255" s="201" t="s">
        <v>113</v>
      </c>
    </row>
    <row r="256" spans="1:41" hidden="1">
      <c r="A256" s="203" t="s">
        <v>642</v>
      </c>
      <c r="B256" s="204" t="s">
        <v>634</v>
      </c>
      <c r="D256" s="203">
        <v>12</v>
      </c>
      <c r="E256" s="203" t="s">
        <v>179</v>
      </c>
      <c r="F256" s="203">
        <v>1963</v>
      </c>
      <c r="G256" s="203">
        <v>90</v>
      </c>
      <c r="H256" s="204" t="s">
        <v>180</v>
      </c>
      <c r="I256" s="204" t="s">
        <v>181</v>
      </c>
      <c r="J256" s="204" t="s">
        <v>113</v>
      </c>
      <c r="K256" s="204" t="s">
        <v>113</v>
      </c>
      <c r="L256" s="203" t="s">
        <v>182</v>
      </c>
      <c r="N256" s="205">
        <v>11</v>
      </c>
      <c r="O256" s="205">
        <v>3</v>
      </c>
      <c r="P256" s="205">
        <v>3</v>
      </c>
      <c r="V256" s="203">
        <v>1100</v>
      </c>
      <c r="W256" s="203">
        <v>12</v>
      </c>
      <c r="X256" s="204" t="s">
        <v>183</v>
      </c>
      <c r="AO256" s="201" t="s">
        <v>113</v>
      </c>
    </row>
    <row r="257" spans="1:41" hidden="1">
      <c r="A257" s="203" t="s">
        <v>643</v>
      </c>
      <c r="B257" s="204" t="s">
        <v>634</v>
      </c>
      <c r="D257" s="203">
        <v>13</v>
      </c>
      <c r="E257" s="203" t="s">
        <v>179</v>
      </c>
      <c r="F257" s="203" t="s">
        <v>644</v>
      </c>
      <c r="G257" s="203">
        <v>220</v>
      </c>
      <c r="H257" s="204" t="s">
        <v>355</v>
      </c>
      <c r="I257" s="204" t="s">
        <v>181</v>
      </c>
      <c r="J257" s="204" t="s">
        <v>300</v>
      </c>
      <c r="K257" s="204" t="s">
        <v>113</v>
      </c>
      <c r="L257" s="203" t="s">
        <v>182</v>
      </c>
      <c r="N257" s="205">
        <v>26</v>
      </c>
      <c r="O257" s="205">
        <v>6</v>
      </c>
      <c r="P257" s="205">
        <v>2</v>
      </c>
      <c r="R257" s="203"/>
      <c r="S257" s="203"/>
      <c r="T257" s="203"/>
      <c r="U257" s="203"/>
      <c r="V257" s="203">
        <v>1800</v>
      </c>
      <c r="W257" s="203">
        <v>24</v>
      </c>
      <c r="X257" s="204" t="s">
        <v>257</v>
      </c>
      <c r="AB257" s="203" t="s">
        <v>95</v>
      </c>
      <c r="AO257" s="201" t="s">
        <v>95</v>
      </c>
    </row>
    <row r="258" spans="1:41" hidden="1">
      <c r="A258" s="203" t="s">
        <v>645</v>
      </c>
      <c r="B258" s="204" t="s">
        <v>634</v>
      </c>
      <c r="D258" s="203">
        <v>14</v>
      </c>
      <c r="E258" s="203" t="s">
        <v>179</v>
      </c>
      <c r="F258" s="203">
        <v>1963</v>
      </c>
      <c r="G258" s="203">
        <v>120</v>
      </c>
      <c r="H258" s="204" t="s">
        <v>323</v>
      </c>
      <c r="I258" s="204" t="s">
        <v>181</v>
      </c>
      <c r="J258" s="204" t="s">
        <v>201</v>
      </c>
      <c r="K258" s="204" t="s">
        <v>201</v>
      </c>
      <c r="L258" s="203" t="s">
        <v>182</v>
      </c>
      <c r="N258" s="205">
        <v>18</v>
      </c>
      <c r="R258" s="203"/>
      <c r="S258" s="203"/>
      <c r="T258" s="203" t="s">
        <v>505</v>
      </c>
      <c r="U258" s="203" t="s">
        <v>187</v>
      </c>
      <c r="V258" s="203">
        <v>2800</v>
      </c>
      <c r="W258" s="203">
        <v>15</v>
      </c>
      <c r="X258" s="204" t="s">
        <v>257</v>
      </c>
      <c r="AB258" s="203" t="s">
        <v>95</v>
      </c>
      <c r="AO258" s="201" t="s">
        <v>113</v>
      </c>
    </row>
    <row r="259" spans="1:41" hidden="1">
      <c r="A259" s="203" t="s">
        <v>646</v>
      </c>
      <c r="B259" s="204" t="s">
        <v>634</v>
      </c>
      <c r="D259" s="203">
        <v>15</v>
      </c>
      <c r="E259" s="203" t="s">
        <v>179</v>
      </c>
      <c r="F259" s="203">
        <v>1965</v>
      </c>
      <c r="G259" s="203">
        <v>90</v>
      </c>
      <c r="H259" s="204" t="s">
        <v>180</v>
      </c>
      <c r="I259" s="204" t="s">
        <v>181</v>
      </c>
      <c r="J259" s="204" t="s">
        <v>113</v>
      </c>
      <c r="K259" s="204" t="s">
        <v>113</v>
      </c>
      <c r="L259" s="203" t="s">
        <v>196</v>
      </c>
      <c r="M259" s="203" t="s">
        <v>647</v>
      </c>
      <c r="O259" s="205">
        <v>4</v>
      </c>
      <c r="P259" s="205">
        <v>2</v>
      </c>
      <c r="R259" s="203"/>
      <c r="S259" s="203"/>
      <c r="T259" s="203"/>
      <c r="U259" s="203"/>
      <c r="V259" s="203">
        <v>1700</v>
      </c>
      <c r="W259" s="203">
        <v>24</v>
      </c>
      <c r="X259" s="204" t="s">
        <v>244</v>
      </c>
      <c r="AO259" s="201" t="s">
        <v>113</v>
      </c>
    </row>
    <row r="260" spans="1:41" hidden="1">
      <c r="A260" s="203" t="s">
        <v>648</v>
      </c>
      <c r="B260" s="204" t="s">
        <v>634</v>
      </c>
      <c r="D260" s="203">
        <v>16</v>
      </c>
      <c r="E260" s="203" t="s">
        <v>179</v>
      </c>
      <c r="F260" s="203">
        <v>1960</v>
      </c>
      <c r="G260" s="203">
        <v>60</v>
      </c>
      <c r="H260" s="204" t="s">
        <v>574</v>
      </c>
      <c r="I260" s="204" t="s">
        <v>214</v>
      </c>
      <c r="J260" s="204" t="s">
        <v>113</v>
      </c>
      <c r="K260" s="204" t="s">
        <v>113</v>
      </c>
      <c r="L260" s="203" t="s">
        <v>196</v>
      </c>
      <c r="M260" s="203" t="s">
        <v>290</v>
      </c>
      <c r="O260" s="205">
        <v>1.5</v>
      </c>
      <c r="P260" s="205">
        <v>6</v>
      </c>
      <c r="R260" s="203"/>
      <c r="S260" s="203"/>
      <c r="T260" s="203"/>
      <c r="U260" s="203"/>
      <c r="V260" s="203">
        <v>600</v>
      </c>
      <c r="W260" s="203">
        <v>6</v>
      </c>
      <c r="X260" s="204" t="s">
        <v>244</v>
      </c>
      <c r="AO260" s="201" t="s">
        <v>113</v>
      </c>
    </row>
    <row r="261" spans="1:41">
      <c r="A261" s="203" t="s">
        <v>649</v>
      </c>
      <c r="B261" s="204" t="s">
        <v>634</v>
      </c>
      <c r="D261" s="203">
        <v>19</v>
      </c>
      <c r="E261" s="203" t="s">
        <v>179</v>
      </c>
      <c r="F261" s="203">
        <v>1972</v>
      </c>
      <c r="G261" s="203">
        <v>110</v>
      </c>
      <c r="H261" s="204" t="s">
        <v>286</v>
      </c>
      <c r="I261" s="204" t="s">
        <v>181</v>
      </c>
      <c r="J261" s="204" t="s">
        <v>201</v>
      </c>
      <c r="K261" s="204" t="s">
        <v>201</v>
      </c>
      <c r="L261" s="203" t="s">
        <v>182</v>
      </c>
      <c r="N261" s="205">
        <v>16</v>
      </c>
      <c r="O261" s="205" t="s">
        <v>296</v>
      </c>
      <c r="R261" s="203"/>
      <c r="S261" s="203"/>
      <c r="T261" s="203"/>
      <c r="U261" s="203"/>
      <c r="V261" s="203">
        <v>2600</v>
      </c>
      <c r="W261" s="203">
        <v>12</v>
      </c>
      <c r="X261" s="204" t="s">
        <v>183</v>
      </c>
      <c r="AB261" s="203" t="s">
        <v>95</v>
      </c>
      <c r="AC261" s="203" t="s">
        <v>95</v>
      </c>
      <c r="AO261" s="201" t="s">
        <v>113</v>
      </c>
    </row>
    <row r="262" spans="1:41">
      <c r="A262" s="203" t="s">
        <v>650</v>
      </c>
      <c r="B262" s="204" t="s">
        <v>634</v>
      </c>
      <c r="D262" s="203">
        <v>20</v>
      </c>
      <c r="E262" s="203" t="s">
        <v>179</v>
      </c>
      <c r="F262" s="203">
        <v>1994</v>
      </c>
      <c r="G262" s="203">
        <v>200</v>
      </c>
      <c r="H262" s="204" t="s">
        <v>266</v>
      </c>
      <c r="I262" s="204" t="s">
        <v>181</v>
      </c>
      <c r="J262" s="204" t="s">
        <v>201</v>
      </c>
      <c r="K262" s="204" t="s">
        <v>201</v>
      </c>
      <c r="L262" s="203" t="s">
        <v>182</v>
      </c>
      <c r="N262" s="205">
        <v>26</v>
      </c>
      <c r="R262" s="203"/>
      <c r="S262" s="203">
        <v>2000</v>
      </c>
      <c r="T262" s="203"/>
      <c r="U262" s="203"/>
      <c r="V262" s="203">
        <v>2600</v>
      </c>
      <c r="W262" s="203">
        <v>12</v>
      </c>
      <c r="X262" s="204" t="s">
        <v>183</v>
      </c>
      <c r="AB262" s="203" t="s">
        <v>95</v>
      </c>
      <c r="AC262" s="203" t="s">
        <v>95</v>
      </c>
      <c r="AD262" s="203" t="s">
        <v>95</v>
      </c>
      <c r="AO262" s="201" t="s">
        <v>95</v>
      </c>
    </row>
    <row r="263" spans="1:41" hidden="1">
      <c r="A263" s="203" t="s">
        <v>651</v>
      </c>
      <c r="B263" s="204" t="s">
        <v>634</v>
      </c>
      <c r="D263" s="203">
        <v>23</v>
      </c>
      <c r="E263" s="203" t="s">
        <v>179</v>
      </c>
      <c r="F263" s="203">
        <v>1971</v>
      </c>
      <c r="G263" s="203">
        <v>96</v>
      </c>
      <c r="H263" s="204" t="s">
        <v>180</v>
      </c>
      <c r="I263" s="204" t="s">
        <v>181</v>
      </c>
      <c r="J263" s="204" t="s">
        <v>113</v>
      </c>
      <c r="K263" s="204" t="s">
        <v>113</v>
      </c>
      <c r="L263" s="203" t="s">
        <v>182</v>
      </c>
      <c r="N263" s="205">
        <v>12</v>
      </c>
      <c r="O263" s="205">
        <v>3</v>
      </c>
      <c r="R263" s="203"/>
      <c r="S263" s="203"/>
      <c r="T263" s="203"/>
      <c r="U263" s="203"/>
      <c r="V263" s="203">
        <v>1300</v>
      </c>
      <c r="W263" s="203">
        <v>12</v>
      </c>
      <c r="X263" s="204" t="s">
        <v>183</v>
      </c>
      <c r="AI263" s="203" t="s">
        <v>95</v>
      </c>
      <c r="AO263" s="201" t="s">
        <v>113</v>
      </c>
    </row>
    <row r="264" spans="1:41" hidden="1">
      <c r="A264" s="203" t="s">
        <v>652</v>
      </c>
      <c r="B264" s="204" t="s">
        <v>634</v>
      </c>
      <c r="D264" s="203">
        <v>30</v>
      </c>
      <c r="E264" s="203" t="s">
        <v>179</v>
      </c>
      <c r="F264" s="203">
        <v>1969</v>
      </c>
      <c r="G264" s="203">
        <v>96</v>
      </c>
      <c r="H264" s="204" t="s">
        <v>180</v>
      </c>
      <c r="I264" s="204" t="s">
        <v>214</v>
      </c>
      <c r="J264" s="204" t="s">
        <v>113</v>
      </c>
      <c r="K264" s="204" t="s">
        <v>113</v>
      </c>
      <c r="L264" s="203" t="s">
        <v>182</v>
      </c>
      <c r="N264" s="205">
        <v>12</v>
      </c>
      <c r="O264" s="205">
        <v>2.5</v>
      </c>
      <c r="P264" s="205">
        <v>12</v>
      </c>
      <c r="R264" s="203"/>
      <c r="S264" s="203"/>
      <c r="T264" s="203"/>
      <c r="U264" s="203"/>
      <c r="V264" s="203">
        <v>1800</v>
      </c>
      <c r="W264" s="203">
        <v>12</v>
      </c>
      <c r="X264" s="204" t="s">
        <v>183</v>
      </c>
      <c r="AO264" s="201" t="s">
        <v>113</v>
      </c>
    </row>
    <row r="265" spans="1:41" hidden="1">
      <c r="A265" s="203" t="s">
        <v>653</v>
      </c>
      <c r="B265" s="204" t="s">
        <v>634</v>
      </c>
      <c r="E265" s="203" t="s">
        <v>179</v>
      </c>
      <c r="F265" s="203">
        <v>2002</v>
      </c>
      <c r="G265" s="203">
        <v>130</v>
      </c>
      <c r="H265" s="204" t="s">
        <v>654</v>
      </c>
      <c r="I265" s="204" t="s">
        <v>181</v>
      </c>
      <c r="J265" s="204" t="s">
        <v>201</v>
      </c>
      <c r="K265" s="204" t="s">
        <v>231</v>
      </c>
      <c r="L265" s="203" t="s">
        <v>182</v>
      </c>
      <c r="N265" s="205">
        <v>20</v>
      </c>
      <c r="O265" s="205" t="s">
        <v>655</v>
      </c>
      <c r="R265" s="203"/>
      <c r="S265" s="203"/>
      <c r="T265" s="203"/>
      <c r="U265" s="203"/>
      <c r="V265" s="203">
        <v>1800</v>
      </c>
      <c r="W265" s="203">
        <v>12</v>
      </c>
      <c r="X265" s="204" t="s">
        <v>183</v>
      </c>
      <c r="AB265" s="203" t="s">
        <v>95</v>
      </c>
      <c r="AO265" s="201" t="s">
        <v>113</v>
      </c>
    </row>
    <row r="266" spans="1:41">
      <c r="A266" s="203" t="s">
        <v>656</v>
      </c>
      <c r="B266" s="204" t="s">
        <v>634</v>
      </c>
      <c r="D266" s="203">
        <v>43</v>
      </c>
      <c r="E266" s="203" t="s">
        <v>179</v>
      </c>
      <c r="F266" s="203">
        <v>1960</v>
      </c>
      <c r="G266" s="203">
        <v>90</v>
      </c>
      <c r="H266" s="204" t="s">
        <v>389</v>
      </c>
      <c r="I266" s="204" t="s">
        <v>181</v>
      </c>
      <c r="J266" s="204" t="s">
        <v>201</v>
      </c>
      <c r="K266" s="204" t="s">
        <v>201</v>
      </c>
      <c r="L266" s="203" t="s">
        <v>182</v>
      </c>
      <c r="N266" s="205">
        <v>14</v>
      </c>
      <c r="O266" s="205" t="s">
        <v>296</v>
      </c>
      <c r="R266" s="203"/>
      <c r="S266" s="203"/>
      <c r="T266" s="203"/>
      <c r="U266" s="203"/>
      <c r="V266" s="203">
        <v>3000</v>
      </c>
      <c r="W266" s="203">
        <v>9</v>
      </c>
      <c r="X266" s="204" t="s">
        <v>278</v>
      </c>
      <c r="Z266" s="203" t="s">
        <v>279</v>
      </c>
      <c r="AC266" s="203" t="s">
        <v>95</v>
      </c>
      <c r="AO266" s="201" t="s">
        <v>113</v>
      </c>
    </row>
    <row r="267" spans="1:41">
      <c r="A267" s="203" t="s">
        <v>657</v>
      </c>
      <c r="B267" s="204" t="s">
        <v>634</v>
      </c>
      <c r="D267" s="203">
        <v>44</v>
      </c>
      <c r="E267" s="203" t="s">
        <v>179</v>
      </c>
      <c r="F267" s="203">
        <v>1962</v>
      </c>
      <c r="G267" s="203">
        <v>200</v>
      </c>
      <c r="H267" s="204" t="s">
        <v>286</v>
      </c>
      <c r="I267" s="204" t="s">
        <v>181</v>
      </c>
      <c r="J267" s="204" t="s">
        <v>201</v>
      </c>
      <c r="K267" s="204" t="s">
        <v>201</v>
      </c>
      <c r="L267" s="203" t="s">
        <v>182</v>
      </c>
      <c r="N267" s="205">
        <v>54</v>
      </c>
      <c r="O267" s="205" t="s">
        <v>315</v>
      </c>
      <c r="R267" s="203"/>
      <c r="S267" s="203"/>
      <c r="T267" s="203"/>
      <c r="U267" s="203"/>
      <c r="V267" s="203">
        <v>3000</v>
      </c>
      <c r="W267" s="203">
        <v>12</v>
      </c>
      <c r="X267" s="204" t="s">
        <v>278</v>
      </c>
      <c r="Z267" s="203" t="s">
        <v>279</v>
      </c>
      <c r="AC267" s="203" t="s">
        <v>95</v>
      </c>
      <c r="AD267" s="203" t="s">
        <v>95</v>
      </c>
      <c r="AO267" s="201" t="s">
        <v>113</v>
      </c>
    </row>
    <row r="268" spans="1:41" hidden="1">
      <c r="A268" s="203" t="s">
        <v>658</v>
      </c>
      <c r="B268" s="204" t="s">
        <v>634</v>
      </c>
      <c r="D268" s="203">
        <v>45</v>
      </c>
      <c r="E268" s="203" t="s">
        <v>179</v>
      </c>
      <c r="F268" s="203">
        <v>1962</v>
      </c>
      <c r="G268" s="203">
        <v>120</v>
      </c>
      <c r="H268" s="204" t="s">
        <v>574</v>
      </c>
      <c r="I268" s="204" t="s">
        <v>181</v>
      </c>
      <c r="J268" s="204" t="s">
        <v>113</v>
      </c>
      <c r="K268" s="204" t="s">
        <v>113</v>
      </c>
      <c r="L268" s="203" t="s">
        <v>182</v>
      </c>
      <c r="N268" s="205">
        <v>16</v>
      </c>
      <c r="O268" s="205">
        <v>4</v>
      </c>
      <c r="P268" s="205">
        <v>10</v>
      </c>
      <c r="R268" s="203"/>
      <c r="S268" s="203"/>
      <c r="T268" s="203"/>
      <c r="U268" s="203"/>
      <c r="V268" s="203">
        <v>1800</v>
      </c>
      <c r="W268" s="203">
        <v>12</v>
      </c>
      <c r="X268" s="204" t="s">
        <v>183</v>
      </c>
      <c r="AO268" s="201" t="s">
        <v>113</v>
      </c>
    </row>
    <row r="269" spans="1:41" hidden="1">
      <c r="A269" s="203" t="s">
        <v>659</v>
      </c>
      <c r="B269" s="204" t="s">
        <v>634</v>
      </c>
      <c r="D269" s="203">
        <v>46</v>
      </c>
      <c r="E269" s="203" t="s">
        <v>179</v>
      </c>
      <c r="F269" s="203">
        <v>1972</v>
      </c>
      <c r="G269" s="203">
        <v>140</v>
      </c>
      <c r="H269" s="204" t="s">
        <v>574</v>
      </c>
      <c r="I269" s="204" t="s">
        <v>181</v>
      </c>
      <c r="J269" s="204" t="s">
        <v>113</v>
      </c>
      <c r="K269" s="204" t="s">
        <v>113</v>
      </c>
      <c r="L269" s="203" t="s">
        <v>182</v>
      </c>
      <c r="N269" s="205">
        <v>18</v>
      </c>
      <c r="T269" s="201" t="s">
        <v>208</v>
      </c>
      <c r="U269" s="201" t="s">
        <v>187</v>
      </c>
      <c r="V269" s="203">
        <v>2600</v>
      </c>
      <c r="W269" s="203">
        <v>12</v>
      </c>
      <c r="X269" s="204" t="s">
        <v>183</v>
      </c>
      <c r="AO269" s="201" t="s">
        <v>113</v>
      </c>
    </row>
    <row r="270" spans="1:41" hidden="1">
      <c r="A270" s="203" t="s">
        <v>660</v>
      </c>
      <c r="B270" s="204" t="s">
        <v>634</v>
      </c>
      <c r="D270" s="203">
        <v>48</v>
      </c>
      <c r="E270" s="203" t="s">
        <v>179</v>
      </c>
      <c r="F270" s="203">
        <v>1932</v>
      </c>
      <c r="G270" s="203">
        <v>60</v>
      </c>
      <c r="H270" s="204" t="s">
        <v>229</v>
      </c>
      <c r="I270" s="204" t="s">
        <v>214</v>
      </c>
      <c r="J270" s="204" t="s">
        <v>113</v>
      </c>
      <c r="K270" s="204" t="s">
        <v>113</v>
      </c>
      <c r="L270" s="203" t="s">
        <v>196</v>
      </c>
      <c r="M270" s="203" t="s">
        <v>290</v>
      </c>
      <c r="O270" s="205">
        <v>0.8</v>
      </c>
      <c r="P270" s="205">
        <v>8</v>
      </c>
      <c r="V270" s="203">
        <v>600</v>
      </c>
      <c r="W270" s="203">
        <v>4</v>
      </c>
      <c r="X270" s="204" t="s">
        <v>244</v>
      </c>
      <c r="AO270" s="201" t="s">
        <v>113</v>
      </c>
    </row>
    <row r="271" spans="1:41" hidden="1">
      <c r="A271" s="203" t="s">
        <v>661</v>
      </c>
      <c r="B271" s="204" t="s">
        <v>662</v>
      </c>
      <c r="D271" s="203">
        <v>4</v>
      </c>
      <c r="E271" s="203" t="s">
        <v>179</v>
      </c>
      <c r="F271" s="203">
        <v>1962</v>
      </c>
      <c r="G271" s="203">
        <v>90</v>
      </c>
      <c r="H271" s="204" t="s">
        <v>185</v>
      </c>
      <c r="I271" s="204" t="s">
        <v>181</v>
      </c>
      <c r="J271" s="204" t="s">
        <v>113</v>
      </c>
      <c r="K271" s="204" t="s">
        <v>113</v>
      </c>
      <c r="L271" s="203" t="s">
        <v>182</v>
      </c>
      <c r="N271" s="205">
        <v>11</v>
      </c>
      <c r="O271" s="205">
        <v>2</v>
      </c>
      <c r="P271" s="205">
        <v>10</v>
      </c>
      <c r="V271" s="203">
        <v>900</v>
      </c>
      <c r="W271" s="203">
        <v>12</v>
      </c>
      <c r="X271" s="204" t="s">
        <v>183</v>
      </c>
      <c r="AO271" s="201" t="s">
        <v>113</v>
      </c>
    </row>
    <row r="272" spans="1:41" hidden="1">
      <c r="A272" s="203" t="s">
        <v>663</v>
      </c>
      <c r="B272" s="204" t="s">
        <v>662</v>
      </c>
      <c r="D272" s="203">
        <v>8</v>
      </c>
      <c r="E272" s="203" t="s">
        <v>179</v>
      </c>
      <c r="F272" s="203">
        <v>1961</v>
      </c>
      <c r="G272" s="203">
        <v>90</v>
      </c>
      <c r="H272" s="204" t="s">
        <v>192</v>
      </c>
      <c r="I272" s="204" t="s">
        <v>181</v>
      </c>
      <c r="J272" s="204" t="s">
        <v>113</v>
      </c>
      <c r="K272" s="204" t="s">
        <v>113</v>
      </c>
      <c r="L272" s="203" t="s">
        <v>182</v>
      </c>
      <c r="N272" s="205">
        <v>10</v>
      </c>
      <c r="O272" s="205">
        <v>2</v>
      </c>
      <c r="P272" s="205">
        <v>10</v>
      </c>
      <c r="V272" s="203">
        <v>1100</v>
      </c>
      <c r="W272" s="203">
        <v>12</v>
      </c>
      <c r="X272" s="204" t="s">
        <v>183</v>
      </c>
      <c r="AO272" s="201" t="s">
        <v>113</v>
      </c>
    </row>
    <row r="273" spans="1:41" hidden="1">
      <c r="A273" s="203" t="s">
        <v>664</v>
      </c>
      <c r="B273" s="204" t="s">
        <v>662</v>
      </c>
      <c r="D273" s="203">
        <v>9</v>
      </c>
      <c r="E273" s="203" t="s">
        <v>179</v>
      </c>
      <c r="F273" s="203">
        <v>1961</v>
      </c>
      <c r="G273" s="203">
        <v>100</v>
      </c>
      <c r="H273" s="204" t="s">
        <v>180</v>
      </c>
      <c r="I273" s="204" t="s">
        <v>181</v>
      </c>
      <c r="J273" s="204" t="s">
        <v>201</v>
      </c>
      <c r="K273" s="204" t="s">
        <v>201</v>
      </c>
      <c r="L273" s="203" t="s">
        <v>182</v>
      </c>
      <c r="N273" s="205">
        <v>12</v>
      </c>
      <c r="T273" s="201" t="s">
        <v>186</v>
      </c>
      <c r="U273" s="201" t="s">
        <v>187</v>
      </c>
      <c r="V273" s="203">
        <v>1600</v>
      </c>
      <c r="W273" s="203">
        <v>10</v>
      </c>
      <c r="X273" s="204" t="s">
        <v>183</v>
      </c>
      <c r="AO273" s="201" t="s">
        <v>113</v>
      </c>
    </row>
    <row r="274" spans="1:41" hidden="1">
      <c r="A274" s="203" t="s">
        <v>665</v>
      </c>
      <c r="B274" s="204" t="s">
        <v>662</v>
      </c>
      <c r="D274" s="203">
        <v>10</v>
      </c>
      <c r="E274" s="203" t="s">
        <v>179</v>
      </c>
      <c r="F274" s="203">
        <v>1961</v>
      </c>
      <c r="G274" s="203">
        <v>100</v>
      </c>
      <c r="H274" s="204" t="s">
        <v>180</v>
      </c>
      <c r="I274" s="204" t="s">
        <v>181</v>
      </c>
      <c r="J274" s="204" t="s">
        <v>113</v>
      </c>
      <c r="K274" s="204" t="s">
        <v>113</v>
      </c>
      <c r="L274" s="203" t="s">
        <v>182</v>
      </c>
      <c r="N274" s="205">
        <v>12</v>
      </c>
      <c r="O274" s="205">
        <v>2</v>
      </c>
      <c r="P274" s="205">
        <v>10</v>
      </c>
      <c r="V274" s="203">
        <v>1200</v>
      </c>
      <c r="W274" s="203">
        <v>12</v>
      </c>
      <c r="X274" s="204" t="s">
        <v>183</v>
      </c>
      <c r="AO274" s="201" t="s">
        <v>113</v>
      </c>
    </row>
    <row r="275" spans="1:41" hidden="1">
      <c r="A275" s="203" t="s">
        <v>666</v>
      </c>
      <c r="B275" s="204" t="s">
        <v>667</v>
      </c>
      <c r="D275" s="203">
        <v>1</v>
      </c>
      <c r="E275" s="203" t="s">
        <v>179</v>
      </c>
      <c r="F275" s="203">
        <v>1971</v>
      </c>
      <c r="G275" s="203">
        <v>90</v>
      </c>
      <c r="H275" s="204" t="s">
        <v>180</v>
      </c>
      <c r="I275" s="204" t="s">
        <v>181</v>
      </c>
      <c r="J275" s="204" t="s">
        <v>113</v>
      </c>
      <c r="K275" s="204" t="s">
        <v>113</v>
      </c>
      <c r="L275" s="203" t="s">
        <v>182</v>
      </c>
      <c r="N275" s="205">
        <v>11</v>
      </c>
      <c r="O275" s="205">
        <v>2.5</v>
      </c>
      <c r="P275" s="205">
        <v>6</v>
      </c>
      <c r="V275" s="203">
        <v>1200</v>
      </c>
      <c r="W275" s="203">
        <v>12</v>
      </c>
      <c r="X275" s="204" t="s">
        <v>183</v>
      </c>
      <c r="AO275" s="201" t="s">
        <v>113</v>
      </c>
    </row>
    <row r="276" spans="1:41">
      <c r="A276" s="203" t="s">
        <v>668</v>
      </c>
      <c r="B276" s="204" t="s">
        <v>667</v>
      </c>
      <c r="D276" s="203">
        <v>2</v>
      </c>
      <c r="E276" s="203" t="s">
        <v>179</v>
      </c>
      <c r="F276" s="203">
        <v>1988</v>
      </c>
      <c r="G276" s="203">
        <v>200</v>
      </c>
      <c r="H276" s="204" t="s">
        <v>180</v>
      </c>
      <c r="I276" s="204" t="s">
        <v>181</v>
      </c>
      <c r="J276" s="204" t="s">
        <v>201</v>
      </c>
      <c r="K276" s="204" t="s">
        <v>201</v>
      </c>
      <c r="L276" s="203" t="s">
        <v>182</v>
      </c>
      <c r="N276" s="205">
        <v>55</v>
      </c>
      <c r="O276" s="205">
        <v>4</v>
      </c>
      <c r="P276" s="205">
        <v>6</v>
      </c>
      <c r="V276" s="203">
        <v>2400</v>
      </c>
      <c r="W276" s="203">
        <v>24</v>
      </c>
      <c r="X276" s="204" t="s">
        <v>183</v>
      </c>
      <c r="AB276" s="203" t="s">
        <v>95</v>
      </c>
      <c r="AC276" s="203" t="s">
        <v>95</v>
      </c>
      <c r="AO276" s="201" t="s">
        <v>95</v>
      </c>
    </row>
    <row r="277" spans="1:41" hidden="1">
      <c r="A277" s="203" t="s">
        <v>669</v>
      </c>
      <c r="B277" s="204" t="s">
        <v>667</v>
      </c>
      <c r="E277" s="203" t="s">
        <v>179</v>
      </c>
      <c r="F277" s="203">
        <v>1989</v>
      </c>
      <c r="G277" s="203">
        <v>120</v>
      </c>
      <c r="H277" s="204" t="s">
        <v>306</v>
      </c>
      <c r="I277" s="204" t="s">
        <v>181</v>
      </c>
      <c r="J277" s="204" t="s">
        <v>113</v>
      </c>
      <c r="K277" s="204" t="s">
        <v>113</v>
      </c>
      <c r="L277" s="203" t="s">
        <v>182</v>
      </c>
      <c r="N277" s="205">
        <v>14</v>
      </c>
      <c r="T277" s="201" t="s">
        <v>208</v>
      </c>
      <c r="U277" s="201" t="s">
        <v>187</v>
      </c>
      <c r="V277" s="203">
        <v>2200</v>
      </c>
      <c r="W277" s="203">
        <v>16</v>
      </c>
      <c r="X277" s="204" t="s">
        <v>183</v>
      </c>
      <c r="AB277" s="203" t="s">
        <v>95</v>
      </c>
      <c r="AI277" s="203" t="s">
        <v>95</v>
      </c>
      <c r="AJ277" s="203" t="s">
        <v>95</v>
      </c>
      <c r="AO277" s="201" t="s">
        <v>95</v>
      </c>
    </row>
    <row r="278" spans="1:41" hidden="1">
      <c r="A278" s="203" t="s">
        <v>670</v>
      </c>
      <c r="B278" s="204" t="s">
        <v>667</v>
      </c>
      <c r="D278" s="203">
        <v>4</v>
      </c>
      <c r="E278" s="203" t="s">
        <v>179</v>
      </c>
      <c r="F278" s="203">
        <v>1952</v>
      </c>
      <c r="G278" s="203">
        <v>80</v>
      </c>
      <c r="H278" s="204" t="s">
        <v>185</v>
      </c>
      <c r="I278" s="204" t="s">
        <v>181</v>
      </c>
      <c r="J278" s="204" t="s">
        <v>113</v>
      </c>
      <c r="K278" s="204" t="s">
        <v>113</v>
      </c>
      <c r="L278" s="203" t="s">
        <v>196</v>
      </c>
      <c r="M278" s="203" t="s">
        <v>290</v>
      </c>
      <c r="O278" s="205">
        <v>1</v>
      </c>
      <c r="P278" s="205">
        <v>10</v>
      </c>
      <c r="V278" s="203">
        <v>800</v>
      </c>
      <c r="W278" s="203">
        <v>12</v>
      </c>
      <c r="X278" s="204" t="s">
        <v>198</v>
      </c>
      <c r="Y278" s="203" t="s">
        <v>199</v>
      </c>
      <c r="AO278" s="201" t="s">
        <v>113</v>
      </c>
    </row>
    <row r="279" spans="1:41" hidden="1">
      <c r="A279" s="203" t="s">
        <v>671</v>
      </c>
      <c r="B279" s="204" t="s">
        <v>667</v>
      </c>
      <c r="D279" s="203">
        <v>6</v>
      </c>
      <c r="E279" s="203" t="s">
        <v>179</v>
      </c>
      <c r="F279" s="203">
        <v>1942</v>
      </c>
      <c r="G279" s="203">
        <v>42</v>
      </c>
      <c r="H279" s="204" t="s">
        <v>229</v>
      </c>
      <c r="I279" s="204" t="s">
        <v>214</v>
      </c>
      <c r="J279" s="204" t="s">
        <v>113</v>
      </c>
      <c r="K279" s="204" t="s">
        <v>113</v>
      </c>
      <c r="L279" s="203" t="s">
        <v>196</v>
      </c>
      <c r="M279" s="203" t="s">
        <v>310</v>
      </c>
      <c r="O279" s="205">
        <v>0.5</v>
      </c>
      <c r="P279" s="205">
        <v>8</v>
      </c>
      <c r="R279" s="203"/>
      <c r="S279" s="203"/>
      <c r="T279" s="203"/>
      <c r="U279" s="203"/>
      <c r="V279" s="203">
        <v>400</v>
      </c>
      <c r="W279" s="203">
        <v>3</v>
      </c>
      <c r="X279" s="204" t="s">
        <v>244</v>
      </c>
      <c r="AO279" s="201" t="s">
        <v>113</v>
      </c>
    </row>
    <row r="280" spans="1:41" hidden="1">
      <c r="A280" s="203" t="s">
        <v>672</v>
      </c>
      <c r="B280" s="204" t="s">
        <v>667</v>
      </c>
      <c r="D280" s="203" t="s">
        <v>673</v>
      </c>
      <c r="E280" s="203" t="s">
        <v>179</v>
      </c>
      <c r="F280" s="203">
        <v>1972</v>
      </c>
      <c r="G280" s="203">
        <v>120</v>
      </c>
      <c r="H280" s="204" t="s">
        <v>180</v>
      </c>
      <c r="I280" s="204" t="s">
        <v>181</v>
      </c>
      <c r="J280" s="204" t="s">
        <v>113</v>
      </c>
      <c r="K280" s="204" t="s">
        <v>113</v>
      </c>
      <c r="L280" s="203" t="s">
        <v>182</v>
      </c>
      <c r="N280" s="205">
        <v>20</v>
      </c>
      <c r="R280" s="203"/>
      <c r="S280" s="203"/>
      <c r="T280" s="203" t="s">
        <v>202</v>
      </c>
      <c r="U280" s="203" t="s">
        <v>187</v>
      </c>
      <c r="V280" s="203">
        <v>1800</v>
      </c>
      <c r="W280" s="203">
        <v>6</v>
      </c>
      <c r="X280" s="204" t="s">
        <v>257</v>
      </c>
      <c r="AO280" s="201" t="s">
        <v>95</v>
      </c>
    </row>
    <row r="281" spans="1:41">
      <c r="A281" s="203" t="s">
        <v>674</v>
      </c>
      <c r="B281" s="204" t="s">
        <v>667</v>
      </c>
      <c r="D281" s="203">
        <v>8</v>
      </c>
      <c r="E281" s="203" t="s">
        <v>179</v>
      </c>
      <c r="F281" s="203" t="s">
        <v>675</v>
      </c>
      <c r="G281" s="203">
        <v>300</v>
      </c>
      <c r="H281" s="204" t="s">
        <v>676</v>
      </c>
      <c r="I281" s="204" t="s">
        <v>181</v>
      </c>
      <c r="J281" s="204" t="s">
        <v>201</v>
      </c>
      <c r="K281" s="204" t="s">
        <v>201</v>
      </c>
      <c r="L281" s="240" t="s">
        <v>677</v>
      </c>
      <c r="N281" s="205">
        <v>36</v>
      </c>
      <c r="O281" s="205" t="s">
        <v>296</v>
      </c>
      <c r="R281" s="203"/>
      <c r="S281" s="203"/>
      <c r="T281" s="203"/>
      <c r="U281" s="203"/>
      <c r="V281" s="203">
        <v>1600</v>
      </c>
      <c r="W281" s="203">
        <v>24</v>
      </c>
      <c r="X281" s="204" t="s">
        <v>183</v>
      </c>
      <c r="AB281" s="203" t="s">
        <v>95</v>
      </c>
      <c r="AC281" s="203" t="s">
        <v>95</v>
      </c>
      <c r="AD281" s="203" t="s">
        <v>95</v>
      </c>
      <c r="AO281" s="201" t="s">
        <v>95</v>
      </c>
    </row>
    <row r="282" spans="1:41">
      <c r="A282" s="203" t="s">
        <v>678</v>
      </c>
      <c r="B282" s="204" t="s">
        <v>667</v>
      </c>
      <c r="D282" s="203">
        <v>9</v>
      </c>
      <c r="E282" s="203" t="s">
        <v>179</v>
      </c>
      <c r="F282" s="203">
        <v>1950</v>
      </c>
      <c r="G282" s="203">
        <v>180</v>
      </c>
      <c r="H282" s="204" t="s">
        <v>180</v>
      </c>
      <c r="I282" s="204" t="s">
        <v>181</v>
      </c>
      <c r="J282" s="204" t="s">
        <v>201</v>
      </c>
      <c r="K282" s="204" t="s">
        <v>201</v>
      </c>
      <c r="L282" s="203" t="s">
        <v>182</v>
      </c>
      <c r="N282" s="205">
        <v>22</v>
      </c>
      <c r="O282" s="205" t="s">
        <v>679</v>
      </c>
      <c r="P282" s="205">
        <v>3</v>
      </c>
      <c r="R282" s="203"/>
      <c r="S282" s="203"/>
      <c r="T282" s="203"/>
      <c r="U282" s="203"/>
      <c r="V282" s="203">
        <v>1800</v>
      </c>
      <c r="W282" s="203">
        <v>15</v>
      </c>
      <c r="X282" s="204" t="s">
        <v>278</v>
      </c>
      <c r="Z282" s="203" t="s">
        <v>279</v>
      </c>
      <c r="AC282" s="203" t="s">
        <v>95</v>
      </c>
      <c r="AD282" s="203" t="s">
        <v>95</v>
      </c>
      <c r="AO282" s="201" t="s">
        <v>95</v>
      </c>
    </row>
    <row r="283" spans="1:41">
      <c r="A283" s="203" t="s">
        <v>680</v>
      </c>
      <c r="B283" s="204" t="s">
        <v>667</v>
      </c>
      <c r="E283" s="203" t="s">
        <v>179</v>
      </c>
      <c r="F283" s="203">
        <v>1976</v>
      </c>
      <c r="G283" s="203">
        <v>150</v>
      </c>
      <c r="H283" s="204" t="s">
        <v>180</v>
      </c>
      <c r="I283" s="204" t="s">
        <v>181</v>
      </c>
      <c r="J283" s="204" t="s">
        <v>113</v>
      </c>
      <c r="K283" s="204" t="s">
        <v>113</v>
      </c>
      <c r="L283" s="203" t="s">
        <v>182</v>
      </c>
      <c r="N283" s="205">
        <v>13</v>
      </c>
      <c r="O283" s="205">
        <v>2.5</v>
      </c>
      <c r="P283" s="205">
        <v>16</v>
      </c>
      <c r="R283" s="203"/>
      <c r="S283" s="203"/>
      <c r="T283" s="203"/>
      <c r="U283" s="203"/>
      <c r="V283" s="203">
        <v>1800</v>
      </c>
      <c r="W283" s="203">
        <v>12</v>
      </c>
      <c r="X283" s="204" t="s">
        <v>257</v>
      </c>
      <c r="AC283" s="203" t="s">
        <v>95</v>
      </c>
      <c r="AO283" s="201" t="s">
        <v>113</v>
      </c>
    </row>
    <row r="284" spans="1:41" hidden="1">
      <c r="A284" s="203" t="s">
        <v>681</v>
      </c>
      <c r="B284" s="204" t="s">
        <v>667</v>
      </c>
      <c r="D284" s="203">
        <v>12</v>
      </c>
      <c r="E284" s="203" t="s">
        <v>179</v>
      </c>
      <c r="F284" s="203">
        <v>1963</v>
      </c>
      <c r="G284" s="203">
        <v>90</v>
      </c>
      <c r="H284" s="204" t="s">
        <v>229</v>
      </c>
      <c r="I284" s="204" t="s">
        <v>181</v>
      </c>
      <c r="J284" s="204" t="s">
        <v>201</v>
      </c>
      <c r="K284" s="204" t="s">
        <v>201</v>
      </c>
      <c r="L284" s="203" t="s">
        <v>196</v>
      </c>
      <c r="M284" s="203" t="s">
        <v>682</v>
      </c>
      <c r="O284" s="205">
        <v>3</v>
      </c>
      <c r="P284" s="205">
        <v>2</v>
      </c>
      <c r="R284" s="203"/>
      <c r="S284" s="203"/>
      <c r="T284" s="203"/>
      <c r="U284" s="203"/>
      <c r="V284" s="203">
        <v>1800</v>
      </c>
      <c r="W284" s="203">
        <v>6</v>
      </c>
      <c r="X284" s="204" t="s">
        <v>244</v>
      </c>
      <c r="AB284" s="203" t="s">
        <v>95</v>
      </c>
      <c r="AO284" s="201" t="s">
        <v>113</v>
      </c>
    </row>
    <row r="285" spans="1:41" hidden="1">
      <c r="A285" s="203" t="s">
        <v>683</v>
      </c>
      <c r="B285" s="204" t="s">
        <v>667</v>
      </c>
      <c r="D285" s="203">
        <v>14</v>
      </c>
      <c r="E285" s="203" t="s">
        <v>179</v>
      </c>
      <c r="F285" s="203">
        <v>1969</v>
      </c>
      <c r="G285" s="203">
        <v>130</v>
      </c>
      <c r="H285" s="204" t="s">
        <v>180</v>
      </c>
      <c r="I285" s="204" t="s">
        <v>181</v>
      </c>
      <c r="J285" s="204" t="s">
        <v>113</v>
      </c>
      <c r="K285" s="204" t="s">
        <v>113</v>
      </c>
      <c r="L285" s="203" t="s">
        <v>182</v>
      </c>
      <c r="N285" s="205">
        <v>16</v>
      </c>
      <c r="O285" s="205">
        <v>3.5</v>
      </c>
      <c r="P285" s="205">
        <v>6</v>
      </c>
      <c r="R285" s="203"/>
      <c r="S285" s="203"/>
      <c r="T285" s="203"/>
      <c r="U285" s="203"/>
      <c r="V285" s="203">
        <v>1300</v>
      </c>
      <c r="W285" s="203">
        <v>12</v>
      </c>
      <c r="X285" s="204" t="s">
        <v>244</v>
      </c>
      <c r="AO285" s="201" t="s">
        <v>113</v>
      </c>
    </row>
    <row r="286" spans="1:41" hidden="1">
      <c r="A286" s="203" t="s">
        <v>684</v>
      </c>
      <c r="B286" s="204" t="s">
        <v>667</v>
      </c>
      <c r="D286" s="203">
        <v>18</v>
      </c>
      <c r="E286" s="203" t="s">
        <v>179</v>
      </c>
      <c r="F286" s="203">
        <v>1981</v>
      </c>
      <c r="G286" s="203">
        <v>180</v>
      </c>
      <c r="H286" s="204" t="s">
        <v>180</v>
      </c>
      <c r="I286" s="204" t="s">
        <v>181</v>
      </c>
      <c r="J286" s="204" t="s">
        <v>113</v>
      </c>
      <c r="K286" s="204" t="s">
        <v>113</v>
      </c>
      <c r="L286" s="203" t="s">
        <v>182</v>
      </c>
      <c r="N286" s="205">
        <v>20</v>
      </c>
      <c r="R286" s="203"/>
      <c r="S286" s="203"/>
      <c r="T286" s="203" t="s">
        <v>205</v>
      </c>
      <c r="U286" s="203" t="s">
        <v>187</v>
      </c>
      <c r="V286" s="203">
        <v>2400</v>
      </c>
      <c r="W286" s="203">
        <v>12</v>
      </c>
      <c r="X286" s="204" t="s">
        <v>183</v>
      </c>
      <c r="AB286" s="203" t="s">
        <v>95</v>
      </c>
      <c r="AO286" s="201" t="s">
        <v>113</v>
      </c>
    </row>
    <row r="287" spans="1:41" hidden="1">
      <c r="A287" s="203" t="s">
        <v>685</v>
      </c>
      <c r="B287" s="204" t="s">
        <v>667</v>
      </c>
      <c r="D287" s="203">
        <v>19</v>
      </c>
      <c r="E287" s="203" t="s">
        <v>179</v>
      </c>
      <c r="F287" s="203">
        <v>1976</v>
      </c>
      <c r="G287" s="203">
        <v>120</v>
      </c>
      <c r="H287" s="204" t="s">
        <v>180</v>
      </c>
      <c r="I287" s="204" t="s">
        <v>181</v>
      </c>
      <c r="J287" s="204" t="s">
        <v>113</v>
      </c>
      <c r="K287" s="204" t="s">
        <v>113</v>
      </c>
      <c r="L287" s="203" t="s">
        <v>182</v>
      </c>
      <c r="N287" s="205">
        <v>16</v>
      </c>
      <c r="O287" s="205">
        <v>3</v>
      </c>
      <c r="P287" s="205">
        <v>12</v>
      </c>
      <c r="R287" s="203"/>
      <c r="S287" s="203"/>
      <c r="T287" s="203"/>
      <c r="U287" s="203"/>
      <c r="V287" s="203">
        <v>1800</v>
      </c>
      <c r="W287" s="203">
        <v>12</v>
      </c>
      <c r="X287" s="204" t="s">
        <v>183</v>
      </c>
      <c r="AB287" s="203" t="s">
        <v>95</v>
      </c>
      <c r="AO287" s="201" t="s">
        <v>113</v>
      </c>
    </row>
    <row r="288" spans="1:41" hidden="1">
      <c r="A288" s="203" t="s">
        <v>686</v>
      </c>
      <c r="B288" s="204" t="s">
        <v>667</v>
      </c>
      <c r="D288" s="203">
        <v>20</v>
      </c>
      <c r="E288" s="203" t="s">
        <v>179</v>
      </c>
      <c r="F288" s="203">
        <v>1965</v>
      </c>
      <c r="G288" s="203">
        <v>150</v>
      </c>
      <c r="H288" s="204" t="s">
        <v>337</v>
      </c>
      <c r="I288" s="204" t="s">
        <v>181</v>
      </c>
      <c r="J288" s="204" t="s">
        <v>201</v>
      </c>
      <c r="K288" s="204" t="s">
        <v>320</v>
      </c>
      <c r="L288" s="203" t="s">
        <v>182</v>
      </c>
      <c r="N288" s="205">
        <v>20</v>
      </c>
      <c r="O288" s="205">
        <v>6</v>
      </c>
      <c r="P288" s="205">
        <v>3</v>
      </c>
      <c r="V288" s="203">
        <v>2000</v>
      </c>
      <c r="W288" s="203">
        <v>12</v>
      </c>
      <c r="X288" s="204" t="s">
        <v>257</v>
      </c>
      <c r="AB288" s="203" t="s">
        <v>95</v>
      </c>
      <c r="AN288" s="203" t="s">
        <v>343</v>
      </c>
      <c r="AO288" s="201" t="s">
        <v>95</v>
      </c>
    </row>
    <row r="289" spans="1:41" hidden="1">
      <c r="A289" s="203" t="s">
        <v>687</v>
      </c>
      <c r="B289" s="204" t="s">
        <v>667</v>
      </c>
      <c r="D289" s="203">
        <v>21</v>
      </c>
      <c r="E289" s="203" t="s">
        <v>179</v>
      </c>
      <c r="F289" s="203">
        <v>1940</v>
      </c>
      <c r="G289" s="203">
        <v>55</v>
      </c>
      <c r="H289" s="204" t="s">
        <v>229</v>
      </c>
      <c r="I289" s="204" t="s">
        <v>195</v>
      </c>
      <c r="J289" s="204" t="s">
        <v>113</v>
      </c>
      <c r="K289" s="204" t="s">
        <v>113</v>
      </c>
      <c r="L289" s="203" t="s">
        <v>196</v>
      </c>
      <c r="M289" s="203" t="s">
        <v>427</v>
      </c>
      <c r="O289" s="205">
        <v>0.3</v>
      </c>
      <c r="P289" s="205">
        <v>10</v>
      </c>
      <c r="V289" s="203">
        <v>400</v>
      </c>
      <c r="W289" s="203">
        <v>0</v>
      </c>
      <c r="X289" s="204" t="s">
        <v>244</v>
      </c>
      <c r="AO289" s="201" t="s">
        <v>113</v>
      </c>
    </row>
    <row r="290" spans="1:41" hidden="1">
      <c r="A290" s="203" t="s">
        <v>688</v>
      </c>
      <c r="B290" s="204" t="s">
        <v>667</v>
      </c>
      <c r="D290" s="203">
        <v>25</v>
      </c>
      <c r="E290" s="203" t="s">
        <v>179</v>
      </c>
      <c r="F290" s="203">
        <v>1986</v>
      </c>
      <c r="G290" s="203">
        <v>200</v>
      </c>
      <c r="H290" s="204" t="s">
        <v>341</v>
      </c>
      <c r="I290" s="204" t="s">
        <v>181</v>
      </c>
      <c r="J290" s="204" t="s">
        <v>201</v>
      </c>
      <c r="K290" s="204" t="s">
        <v>201</v>
      </c>
      <c r="L290" s="203" t="s">
        <v>182</v>
      </c>
      <c r="N290" s="205">
        <v>26</v>
      </c>
      <c r="O290" s="205">
        <v>5</v>
      </c>
      <c r="P290" s="205">
        <v>4</v>
      </c>
      <c r="V290" s="203">
        <v>1800</v>
      </c>
      <c r="W290" s="203">
        <v>12</v>
      </c>
      <c r="X290" s="204" t="s">
        <v>263</v>
      </c>
      <c r="AB290" s="203" t="s">
        <v>95</v>
      </c>
      <c r="AO290" s="201" t="s">
        <v>95</v>
      </c>
    </row>
    <row r="291" spans="1:41" hidden="1">
      <c r="A291" s="203" t="s">
        <v>689</v>
      </c>
      <c r="B291" s="204" t="s">
        <v>667</v>
      </c>
      <c r="E291" s="203" t="s">
        <v>179</v>
      </c>
      <c r="F291" s="203">
        <v>1991</v>
      </c>
      <c r="G291" s="203">
        <v>160</v>
      </c>
      <c r="H291" s="204" t="s">
        <v>306</v>
      </c>
      <c r="I291" s="204" t="s">
        <v>181</v>
      </c>
      <c r="J291" s="204" t="s">
        <v>201</v>
      </c>
      <c r="K291" s="204" t="s">
        <v>231</v>
      </c>
      <c r="L291" s="203" t="s">
        <v>182</v>
      </c>
      <c r="N291" s="205">
        <v>22</v>
      </c>
      <c r="O291" s="205" t="s">
        <v>296</v>
      </c>
      <c r="V291" s="203">
        <v>2600</v>
      </c>
      <c r="W291" s="203">
        <v>12</v>
      </c>
      <c r="X291" s="204" t="s">
        <v>183</v>
      </c>
      <c r="AB291" s="203" t="s">
        <v>95</v>
      </c>
      <c r="AD291" s="203" t="s">
        <v>95</v>
      </c>
      <c r="AO291" s="201" t="s">
        <v>95</v>
      </c>
    </row>
    <row r="292" spans="1:41" hidden="1">
      <c r="A292" s="203" t="s">
        <v>690</v>
      </c>
      <c r="B292" s="204" t="s">
        <v>667</v>
      </c>
      <c r="D292" s="203">
        <v>28</v>
      </c>
      <c r="E292" s="203" t="s">
        <v>179</v>
      </c>
      <c r="F292" s="203">
        <v>1961</v>
      </c>
      <c r="G292" s="203">
        <v>80</v>
      </c>
      <c r="H292" s="204" t="s">
        <v>574</v>
      </c>
      <c r="I292" s="204" t="s">
        <v>181</v>
      </c>
      <c r="J292" s="204" t="s">
        <v>113</v>
      </c>
      <c r="K292" s="204" t="s">
        <v>113</v>
      </c>
      <c r="L292" s="203" t="s">
        <v>182</v>
      </c>
      <c r="N292" s="205">
        <v>12</v>
      </c>
      <c r="O292" s="205">
        <v>2</v>
      </c>
      <c r="P292" s="205">
        <v>10</v>
      </c>
      <c r="V292" s="203">
        <v>1200</v>
      </c>
      <c r="W292" s="203">
        <v>8</v>
      </c>
      <c r="X292" s="204" t="s">
        <v>183</v>
      </c>
      <c r="AO292" s="201" t="s">
        <v>113</v>
      </c>
    </row>
    <row r="293" spans="1:41" hidden="1">
      <c r="A293" s="203" t="s">
        <v>691</v>
      </c>
      <c r="B293" s="204" t="s">
        <v>667</v>
      </c>
      <c r="D293" s="203">
        <v>28</v>
      </c>
      <c r="E293" s="203" t="s">
        <v>179</v>
      </c>
      <c r="F293" s="203">
        <v>1970</v>
      </c>
      <c r="G293" s="203">
        <v>150</v>
      </c>
      <c r="H293" s="204" t="s">
        <v>180</v>
      </c>
      <c r="I293" s="204" t="s">
        <v>181</v>
      </c>
      <c r="J293" s="204" t="s">
        <v>113</v>
      </c>
      <c r="K293" s="204" t="s">
        <v>113</v>
      </c>
      <c r="L293" s="203" t="s">
        <v>182</v>
      </c>
      <c r="N293" s="205">
        <v>22</v>
      </c>
      <c r="O293" s="205" t="s">
        <v>296</v>
      </c>
      <c r="V293" s="203">
        <v>1800</v>
      </c>
      <c r="W293" s="203">
        <v>12</v>
      </c>
      <c r="X293" s="204" t="s">
        <v>183</v>
      </c>
      <c r="AO293" s="201" t="s">
        <v>95</v>
      </c>
    </row>
    <row r="294" spans="1:41" hidden="1">
      <c r="A294" s="203" t="s">
        <v>692</v>
      </c>
      <c r="B294" s="204" t="s">
        <v>667</v>
      </c>
      <c r="D294" s="203">
        <v>31</v>
      </c>
      <c r="E294" s="203" t="s">
        <v>179</v>
      </c>
      <c r="F294" s="203">
        <v>1991</v>
      </c>
      <c r="G294" s="203">
        <v>150</v>
      </c>
      <c r="H294" s="204" t="s">
        <v>693</v>
      </c>
      <c r="I294" s="204" t="s">
        <v>181</v>
      </c>
      <c r="J294" s="204" t="s">
        <v>113</v>
      </c>
      <c r="K294" s="204" t="s">
        <v>231</v>
      </c>
      <c r="L294" s="203" t="s">
        <v>182</v>
      </c>
      <c r="N294" s="205">
        <v>27</v>
      </c>
      <c r="O294" s="205" t="s">
        <v>694</v>
      </c>
      <c r="V294" s="203">
        <v>1800</v>
      </c>
      <c r="W294" s="203">
        <v>12</v>
      </c>
      <c r="X294" s="204" t="s">
        <v>183</v>
      </c>
      <c r="AB294" s="203" t="s">
        <v>95</v>
      </c>
      <c r="AO294" s="201" t="s">
        <v>113</v>
      </c>
    </row>
    <row r="295" spans="1:41" hidden="1">
      <c r="A295" s="203" t="s">
        <v>695</v>
      </c>
      <c r="B295" s="204" t="s">
        <v>696</v>
      </c>
      <c r="E295" s="203" t="s">
        <v>179</v>
      </c>
      <c r="F295" s="203">
        <v>2005</v>
      </c>
      <c r="G295" s="203">
        <v>120</v>
      </c>
      <c r="H295" s="204" t="s">
        <v>697</v>
      </c>
      <c r="I295" s="204" t="s">
        <v>181</v>
      </c>
      <c r="J295" s="204" t="s">
        <v>201</v>
      </c>
      <c r="K295" s="204" t="s">
        <v>201</v>
      </c>
      <c r="L295" s="203" t="s">
        <v>182</v>
      </c>
      <c r="N295" s="205">
        <v>16</v>
      </c>
      <c r="O295" s="205" t="s">
        <v>296</v>
      </c>
      <c r="V295" s="203">
        <v>1900</v>
      </c>
      <c r="W295" s="203">
        <v>6</v>
      </c>
      <c r="X295" s="204" t="s">
        <v>183</v>
      </c>
      <c r="AB295" s="203" t="s">
        <v>95</v>
      </c>
      <c r="AO295" s="201" t="s">
        <v>113</v>
      </c>
    </row>
    <row r="296" spans="1:41" hidden="1">
      <c r="A296" s="203" t="s">
        <v>698</v>
      </c>
      <c r="B296" s="204" t="s">
        <v>696</v>
      </c>
      <c r="D296" s="203">
        <v>16</v>
      </c>
      <c r="E296" s="203" t="s">
        <v>179</v>
      </c>
      <c r="F296" s="203">
        <v>1976</v>
      </c>
      <c r="G296" s="203">
        <v>100</v>
      </c>
      <c r="H296" s="204" t="s">
        <v>180</v>
      </c>
      <c r="I296" s="204" t="s">
        <v>181</v>
      </c>
      <c r="J296" s="204" t="s">
        <v>113</v>
      </c>
      <c r="K296" s="204" t="s">
        <v>113</v>
      </c>
      <c r="L296" s="203" t="s">
        <v>182</v>
      </c>
      <c r="N296" s="205">
        <v>12</v>
      </c>
      <c r="O296" s="205">
        <v>3</v>
      </c>
      <c r="P296" s="205">
        <v>10</v>
      </c>
      <c r="V296" s="203">
        <v>1200</v>
      </c>
      <c r="W296" s="203">
        <v>9</v>
      </c>
      <c r="X296" s="204" t="s">
        <v>183</v>
      </c>
      <c r="AI296" s="203" t="s">
        <v>95</v>
      </c>
      <c r="AJ296" s="203" t="s">
        <v>95</v>
      </c>
      <c r="AO296" s="201" t="s">
        <v>113</v>
      </c>
    </row>
    <row r="297" spans="1:41" hidden="1">
      <c r="A297" s="203" t="s">
        <v>699</v>
      </c>
      <c r="B297" s="204" t="s">
        <v>696</v>
      </c>
      <c r="D297" s="203">
        <v>17</v>
      </c>
      <c r="E297" s="203" t="s">
        <v>179</v>
      </c>
      <c r="F297" s="203">
        <v>1981</v>
      </c>
      <c r="G297" s="203">
        <v>160</v>
      </c>
      <c r="H297" s="204" t="s">
        <v>180</v>
      </c>
      <c r="I297" s="204" t="s">
        <v>214</v>
      </c>
      <c r="J297" s="204" t="s">
        <v>113</v>
      </c>
      <c r="K297" s="204" t="s">
        <v>113</v>
      </c>
      <c r="L297" s="203" t="s">
        <v>182</v>
      </c>
      <c r="N297" s="205">
        <v>20</v>
      </c>
      <c r="O297" s="205">
        <v>5</v>
      </c>
      <c r="P297" s="205">
        <v>10</v>
      </c>
      <c r="V297" s="203">
        <v>2200</v>
      </c>
      <c r="W297" s="203">
        <v>15</v>
      </c>
      <c r="X297" s="204" t="s">
        <v>183</v>
      </c>
      <c r="AI297" s="203" t="s">
        <v>95</v>
      </c>
      <c r="AJ297" s="203" t="s">
        <v>95</v>
      </c>
      <c r="AO297" s="201" t="s">
        <v>113</v>
      </c>
    </row>
    <row r="298" spans="1:41" hidden="1">
      <c r="A298" s="203" t="s">
        <v>700</v>
      </c>
      <c r="B298" s="204" t="s">
        <v>701</v>
      </c>
      <c r="D298" s="203">
        <v>7</v>
      </c>
      <c r="E298" s="203" t="s">
        <v>179</v>
      </c>
      <c r="F298" s="203">
        <v>1976</v>
      </c>
      <c r="G298" s="203">
        <v>150</v>
      </c>
      <c r="H298" s="204" t="s">
        <v>180</v>
      </c>
      <c r="I298" s="204" t="s">
        <v>181</v>
      </c>
      <c r="J298" s="204" t="s">
        <v>113</v>
      </c>
      <c r="K298" s="204" t="s">
        <v>113</v>
      </c>
      <c r="L298" s="203" t="s">
        <v>182</v>
      </c>
      <c r="N298" s="205">
        <v>47</v>
      </c>
      <c r="O298" s="205" t="s">
        <v>296</v>
      </c>
      <c r="V298" s="203">
        <v>1800</v>
      </c>
      <c r="W298" s="203">
        <v>15</v>
      </c>
      <c r="X298" s="204" t="s">
        <v>183</v>
      </c>
      <c r="AB298" s="203" t="s">
        <v>95</v>
      </c>
      <c r="AO298" s="201" t="s">
        <v>95</v>
      </c>
    </row>
    <row r="299" spans="1:41" hidden="1">
      <c r="A299" s="203" t="s">
        <v>702</v>
      </c>
      <c r="B299" s="204" t="s">
        <v>701</v>
      </c>
      <c r="D299" s="203">
        <v>8</v>
      </c>
      <c r="E299" s="203" t="s">
        <v>179</v>
      </c>
      <c r="F299" s="203">
        <v>1961</v>
      </c>
      <c r="G299" s="203">
        <v>80</v>
      </c>
      <c r="H299" s="204" t="s">
        <v>180</v>
      </c>
      <c r="I299" s="204" t="s">
        <v>181</v>
      </c>
      <c r="J299" s="204" t="s">
        <v>113</v>
      </c>
      <c r="K299" s="204" t="s">
        <v>113</v>
      </c>
      <c r="L299" s="203" t="s">
        <v>182</v>
      </c>
      <c r="N299" s="205">
        <v>10</v>
      </c>
      <c r="O299" s="205">
        <v>1.5</v>
      </c>
      <c r="P299" s="205">
        <v>20</v>
      </c>
      <c r="V299" s="203">
        <v>1800</v>
      </c>
      <c r="W299" s="203">
        <v>12</v>
      </c>
      <c r="X299" s="204" t="s">
        <v>183</v>
      </c>
      <c r="AO299" s="201" t="s">
        <v>113</v>
      </c>
    </row>
    <row r="300" spans="1:41" hidden="1">
      <c r="A300" s="203" t="s">
        <v>703</v>
      </c>
      <c r="B300" s="204" t="s">
        <v>701</v>
      </c>
      <c r="D300" s="203">
        <v>9</v>
      </c>
      <c r="E300" s="203" t="s">
        <v>179</v>
      </c>
      <c r="F300" s="203">
        <v>1959</v>
      </c>
      <c r="G300" s="203">
        <v>90</v>
      </c>
      <c r="H300" s="204" t="s">
        <v>180</v>
      </c>
      <c r="I300" s="204" t="s">
        <v>181</v>
      </c>
      <c r="J300" s="204" t="s">
        <v>113</v>
      </c>
      <c r="K300" s="204" t="s">
        <v>113</v>
      </c>
      <c r="L300" s="203" t="s">
        <v>182</v>
      </c>
      <c r="N300" s="205">
        <v>10</v>
      </c>
      <c r="O300" s="205">
        <v>2</v>
      </c>
      <c r="P300" s="205">
        <v>10</v>
      </c>
      <c r="V300" s="203">
        <v>1500</v>
      </c>
      <c r="W300" s="203">
        <v>12</v>
      </c>
      <c r="X300" s="204" t="s">
        <v>183</v>
      </c>
      <c r="AO300" s="201" t="s">
        <v>113</v>
      </c>
    </row>
    <row r="301" spans="1:41" hidden="1">
      <c r="A301" s="203" t="s">
        <v>704</v>
      </c>
      <c r="B301" s="204" t="s">
        <v>701</v>
      </c>
      <c r="D301" s="203">
        <v>11</v>
      </c>
      <c r="E301" s="203" t="s">
        <v>179</v>
      </c>
      <c r="F301" s="203">
        <v>1956</v>
      </c>
      <c r="G301" s="203">
        <v>90</v>
      </c>
      <c r="H301" s="204" t="s">
        <v>574</v>
      </c>
      <c r="I301" s="204" t="s">
        <v>181</v>
      </c>
      <c r="J301" s="204" t="s">
        <v>113</v>
      </c>
      <c r="K301" s="204" t="s">
        <v>113</v>
      </c>
      <c r="L301" s="203" t="s">
        <v>182</v>
      </c>
      <c r="N301" s="205">
        <v>11</v>
      </c>
      <c r="O301" s="205">
        <v>3.5</v>
      </c>
      <c r="P301" s="205">
        <v>6</v>
      </c>
      <c r="V301" s="203">
        <v>1800</v>
      </c>
      <c r="W301" s="203">
        <v>12</v>
      </c>
      <c r="X301" s="204" t="s">
        <v>183</v>
      </c>
      <c r="AO301" s="201" t="s">
        <v>113</v>
      </c>
    </row>
    <row r="302" spans="1:41">
      <c r="A302" s="203" t="s">
        <v>705</v>
      </c>
      <c r="B302" s="204" t="s">
        <v>701</v>
      </c>
      <c r="D302" s="203">
        <v>12</v>
      </c>
      <c r="E302" s="203" t="s">
        <v>179</v>
      </c>
      <c r="F302" s="203">
        <v>1958</v>
      </c>
      <c r="G302" s="203">
        <v>100</v>
      </c>
      <c r="H302" s="204" t="s">
        <v>180</v>
      </c>
      <c r="I302" s="204" t="s">
        <v>181</v>
      </c>
      <c r="J302" s="204" t="s">
        <v>113</v>
      </c>
      <c r="K302" s="204" t="s">
        <v>113</v>
      </c>
      <c r="L302" s="203" t="s">
        <v>182</v>
      </c>
      <c r="N302" s="205">
        <v>12</v>
      </c>
      <c r="O302" s="205">
        <v>4</v>
      </c>
      <c r="P302" s="205">
        <v>1</v>
      </c>
      <c r="V302" s="203">
        <v>1800</v>
      </c>
      <c r="W302" s="203">
        <v>12</v>
      </c>
      <c r="X302" s="204" t="s">
        <v>257</v>
      </c>
      <c r="AC302" s="203" t="s">
        <v>95</v>
      </c>
      <c r="AD302" s="203" t="s">
        <v>95</v>
      </c>
      <c r="AO302" s="201" t="s">
        <v>95</v>
      </c>
    </row>
    <row r="303" spans="1:41" hidden="1">
      <c r="A303" s="203" t="s">
        <v>706</v>
      </c>
      <c r="B303" s="204" t="s">
        <v>707</v>
      </c>
      <c r="D303" s="203">
        <v>1</v>
      </c>
      <c r="E303" s="203" t="s">
        <v>179</v>
      </c>
      <c r="F303" s="203">
        <v>1980</v>
      </c>
      <c r="G303" s="203">
        <v>140</v>
      </c>
      <c r="H303" s="204" t="s">
        <v>180</v>
      </c>
      <c r="I303" s="204" t="s">
        <v>181</v>
      </c>
      <c r="J303" s="204" t="s">
        <v>113</v>
      </c>
      <c r="K303" s="204" t="s">
        <v>113</v>
      </c>
      <c r="L303" s="203" t="s">
        <v>182</v>
      </c>
      <c r="N303" s="205">
        <v>16</v>
      </c>
      <c r="T303" s="201" t="s">
        <v>328</v>
      </c>
      <c r="U303" s="201" t="s">
        <v>187</v>
      </c>
      <c r="V303" s="203">
        <v>1800</v>
      </c>
      <c r="W303" s="203">
        <v>12</v>
      </c>
      <c r="X303" s="204" t="s">
        <v>183</v>
      </c>
      <c r="AO303" s="201" t="s">
        <v>113</v>
      </c>
    </row>
    <row r="304" spans="1:41">
      <c r="A304" s="203" t="s">
        <v>708</v>
      </c>
      <c r="B304" s="204" t="s">
        <v>707</v>
      </c>
      <c r="D304" s="203">
        <v>2</v>
      </c>
      <c r="E304" s="203" t="s">
        <v>179</v>
      </c>
      <c r="F304" s="203">
        <v>1981</v>
      </c>
      <c r="G304" s="203">
        <v>300</v>
      </c>
      <c r="H304" s="204" t="s">
        <v>180</v>
      </c>
      <c r="I304" s="204" t="s">
        <v>181</v>
      </c>
      <c r="J304" s="204" t="s">
        <v>113</v>
      </c>
      <c r="K304" s="204" t="s">
        <v>113</v>
      </c>
      <c r="L304" s="203" t="s">
        <v>182</v>
      </c>
      <c r="N304" s="205">
        <v>36</v>
      </c>
      <c r="O304" s="205" t="s">
        <v>296</v>
      </c>
      <c r="R304" s="203"/>
      <c r="S304" s="203"/>
      <c r="T304" s="203"/>
      <c r="U304" s="203"/>
      <c r="V304" s="203">
        <v>2800</v>
      </c>
      <c r="W304" s="203">
        <v>16</v>
      </c>
      <c r="X304" s="204" t="s">
        <v>278</v>
      </c>
      <c r="Z304" s="203" t="s">
        <v>279</v>
      </c>
      <c r="AC304" s="203" t="s">
        <v>95</v>
      </c>
      <c r="AO304" s="201" t="s">
        <v>113</v>
      </c>
    </row>
    <row r="305" spans="1:41" hidden="1">
      <c r="A305" s="203" t="s">
        <v>709</v>
      </c>
      <c r="B305" s="204" t="s">
        <v>707</v>
      </c>
      <c r="D305" s="203">
        <v>4</v>
      </c>
      <c r="E305" s="203" t="s">
        <v>179</v>
      </c>
      <c r="F305" s="203">
        <v>1981</v>
      </c>
      <c r="G305" s="203">
        <v>180</v>
      </c>
      <c r="H305" s="204" t="s">
        <v>180</v>
      </c>
      <c r="I305" s="204" t="s">
        <v>181</v>
      </c>
      <c r="J305" s="204" t="s">
        <v>113</v>
      </c>
      <c r="K305" s="204" t="s">
        <v>113</v>
      </c>
      <c r="L305" s="203" t="s">
        <v>182</v>
      </c>
      <c r="N305" s="205">
        <v>26</v>
      </c>
      <c r="R305" s="203"/>
      <c r="S305" s="203"/>
      <c r="T305" s="203" t="s">
        <v>505</v>
      </c>
      <c r="U305" s="203" t="s">
        <v>187</v>
      </c>
      <c r="V305" s="203">
        <v>2600</v>
      </c>
      <c r="W305" s="203">
        <v>17</v>
      </c>
      <c r="X305" s="204" t="s">
        <v>183</v>
      </c>
      <c r="AO305" s="201" t="s">
        <v>113</v>
      </c>
    </row>
    <row r="306" spans="1:41">
      <c r="A306" s="203" t="s">
        <v>710</v>
      </c>
      <c r="B306" s="204" t="s">
        <v>707</v>
      </c>
      <c r="E306" s="203" t="s">
        <v>179</v>
      </c>
      <c r="F306" s="203">
        <v>1979</v>
      </c>
      <c r="G306" s="203">
        <v>160</v>
      </c>
      <c r="H306" s="204" t="s">
        <v>341</v>
      </c>
      <c r="I306" s="204" t="s">
        <v>181</v>
      </c>
      <c r="J306" s="204" t="s">
        <v>201</v>
      </c>
      <c r="K306" s="204" t="s">
        <v>231</v>
      </c>
      <c r="L306" s="203" t="s">
        <v>182</v>
      </c>
      <c r="N306" s="205">
        <v>20</v>
      </c>
      <c r="O306" s="205">
        <v>4</v>
      </c>
      <c r="P306" s="205">
        <v>6</v>
      </c>
      <c r="R306" s="203"/>
      <c r="S306" s="203"/>
      <c r="T306" s="203" t="s">
        <v>325</v>
      </c>
      <c r="U306" s="203" t="s">
        <v>187</v>
      </c>
      <c r="V306" s="203">
        <v>2000</v>
      </c>
      <c r="W306" s="203">
        <v>14</v>
      </c>
      <c r="X306" s="204" t="s">
        <v>183</v>
      </c>
      <c r="AC306" s="203" t="s">
        <v>95</v>
      </c>
      <c r="AO306" s="201" t="s">
        <v>113</v>
      </c>
    </row>
    <row r="307" spans="1:41" hidden="1">
      <c r="A307" s="203" t="s">
        <v>711</v>
      </c>
      <c r="B307" s="204" t="s">
        <v>707</v>
      </c>
      <c r="D307" s="203">
        <v>7</v>
      </c>
      <c r="E307" s="203" t="s">
        <v>179</v>
      </c>
      <c r="F307" s="203">
        <v>1942</v>
      </c>
      <c r="G307" s="203">
        <v>60</v>
      </c>
      <c r="H307" s="204" t="s">
        <v>229</v>
      </c>
      <c r="I307" s="204" t="s">
        <v>214</v>
      </c>
      <c r="J307" s="204" t="s">
        <v>113</v>
      </c>
      <c r="K307" s="204" t="s">
        <v>113</v>
      </c>
      <c r="L307" s="203" t="s">
        <v>196</v>
      </c>
      <c r="M307" s="203" t="s">
        <v>712</v>
      </c>
      <c r="O307" s="205">
        <v>0.5</v>
      </c>
      <c r="P307" s="205">
        <v>10</v>
      </c>
      <c r="R307" s="203"/>
      <c r="S307" s="203"/>
      <c r="T307" s="203"/>
      <c r="U307" s="203"/>
      <c r="V307" s="203">
        <v>700</v>
      </c>
      <c r="W307" s="203">
        <v>6</v>
      </c>
      <c r="X307" s="204" t="s">
        <v>198</v>
      </c>
      <c r="Y307" s="203" t="s">
        <v>199</v>
      </c>
      <c r="AO307" s="201" t="s">
        <v>113</v>
      </c>
    </row>
    <row r="308" spans="1:41" hidden="1">
      <c r="A308" s="203" t="s">
        <v>713</v>
      </c>
      <c r="B308" s="204" t="s">
        <v>707</v>
      </c>
      <c r="D308" s="203">
        <v>9</v>
      </c>
      <c r="E308" s="203" t="s">
        <v>179</v>
      </c>
      <c r="F308" s="203">
        <v>1967</v>
      </c>
      <c r="G308" s="203">
        <v>70</v>
      </c>
      <c r="H308" s="204" t="s">
        <v>185</v>
      </c>
      <c r="I308" s="204" t="s">
        <v>181</v>
      </c>
      <c r="J308" s="204" t="s">
        <v>113</v>
      </c>
      <c r="K308" s="204" t="s">
        <v>113</v>
      </c>
      <c r="L308" s="203" t="s">
        <v>182</v>
      </c>
      <c r="N308" s="205">
        <v>10</v>
      </c>
      <c r="O308" s="205">
        <v>1.5</v>
      </c>
      <c r="P308" s="205">
        <v>10</v>
      </c>
      <c r="R308" s="203"/>
      <c r="S308" s="203"/>
      <c r="T308" s="203"/>
      <c r="U308" s="203"/>
      <c r="V308" s="203">
        <v>1200</v>
      </c>
      <c r="W308" s="203">
        <v>13</v>
      </c>
      <c r="X308" s="204" t="s">
        <v>183</v>
      </c>
      <c r="AO308" s="201" t="s">
        <v>113</v>
      </c>
    </row>
    <row r="309" spans="1:41" hidden="1">
      <c r="A309" s="203" t="s">
        <v>714</v>
      </c>
      <c r="B309" s="204" t="s">
        <v>707</v>
      </c>
      <c r="D309" s="203">
        <v>11</v>
      </c>
      <c r="E309" s="203" t="s">
        <v>179</v>
      </c>
      <c r="F309" s="203">
        <v>1968</v>
      </c>
      <c r="G309" s="203">
        <v>110</v>
      </c>
      <c r="H309" s="204" t="s">
        <v>715</v>
      </c>
      <c r="I309" s="204" t="s">
        <v>181</v>
      </c>
      <c r="J309" s="204" t="s">
        <v>113</v>
      </c>
      <c r="K309" s="204" t="s">
        <v>113</v>
      </c>
      <c r="L309" s="203" t="s">
        <v>182</v>
      </c>
      <c r="N309" s="205">
        <v>13</v>
      </c>
      <c r="O309" s="205">
        <v>3</v>
      </c>
      <c r="P309" s="205">
        <v>8</v>
      </c>
      <c r="R309" s="203"/>
      <c r="S309" s="203"/>
      <c r="T309" s="203"/>
      <c r="U309" s="203"/>
      <c r="V309" s="203">
        <v>1400</v>
      </c>
      <c r="W309" s="203">
        <v>6</v>
      </c>
      <c r="X309" s="204" t="s">
        <v>183</v>
      </c>
      <c r="AO309" s="201" t="s">
        <v>113</v>
      </c>
    </row>
    <row r="310" spans="1:41" hidden="1">
      <c r="A310" s="203" t="s">
        <v>716</v>
      </c>
      <c r="B310" s="204" t="s">
        <v>707</v>
      </c>
      <c r="D310" s="203">
        <v>13</v>
      </c>
      <c r="E310" s="203" t="s">
        <v>179</v>
      </c>
      <c r="F310" s="203">
        <v>1971</v>
      </c>
      <c r="G310" s="203">
        <v>90</v>
      </c>
      <c r="H310" s="204" t="s">
        <v>185</v>
      </c>
      <c r="I310" s="204" t="s">
        <v>181</v>
      </c>
      <c r="J310" s="204" t="s">
        <v>113</v>
      </c>
      <c r="K310" s="204" t="s">
        <v>113</v>
      </c>
      <c r="L310" s="203" t="s">
        <v>364</v>
      </c>
      <c r="O310" s="205">
        <v>1.5</v>
      </c>
      <c r="P310" s="205">
        <v>7</v>
      </c>
      <c r="R310" s="203"/>
      <c r="S310" s="203"/>
      <c r="T310" s="203"/>
      <c r="U310" s="203"/>
      <c r="V310" s="203">
        <v>1100</v>
      </c>
      <c r="W310" s="203">
        <v>10</v>
      </c>
      <c r="X310" s="204" t="s">
        <v>198</v>
      </c>
      <c r="Y310" s="203" t="s">
        <v>199</v>
      </c>
      <c r="AO310" s="201" t="s">
        <v>113</v>
      </c>
    </row>
    <row r="311" spans="1:41" hidden="1">
      <c r="A311" s="203" t="s">
        <v>717</v>
      </c>
      <c r="B311" s="204" t="s">
        <v>707</v>
      </c>
      <c r="D311" s="203">
        <v>18</v>
      </c>
      <c r="E311" s="203" t="s">
        <v>179</v>
      </c>
      <c r="F311" s="203">
        <v>1968</v>
      </c>
      <c r="G311" s="203">
        <v>76</v>
      </c>
      <c r="H311" s="204" t="s">
        <v>718</v>
      </c>
      <c r="I311" s="204" t="s">
        <v>214</v>
      </c>
      <c r="J311" s="204" t="s">
        <v>113</v>
      </c>
      <c r="K311" s="204" t="s">
        <v>113</v>
      </c>
      <c r="L311" s="203" t="s">
        <v>182</v>
      </c>
      <c r="N311" s="205">
        <v>10</v>
      </c>
      <c r="O311" s="205">
        <v>1.5</v>
      </c>
      <c r="P311" s="205">
        <v>12</v>
      </c>
      <c r="R311" s="203"/>
      <c r="S311" s="203"/>
      <c r="T311" s="203"/>
      <c r="U311" s="203"/>
      <c r="V311" s="203">
        <v>1100</v>
      </c>
      <c r="W311" s="203">
        <v>10</v>
      </c>
      <c r="X311" s="204" t="s">
        <v>244</v>
      </c>
      <c r="AO311" s="201" t="s">
        <v>113</v>
      </c>
    </row>
    <row r="312" spans="1:41" hidden="1">
      <c r="A312" s="203" t="s">
        <v>719</v>
      </c>
      <c r="B312" s="204" t="s">
        <v>707</v>
      </c>
      <c r="D312" s="203">
        <v>19</v>
      </c>
      <c r="E312" s="203" t="s">
        <v>179</v>
      </c>
      <c r="F312" s="203">
        <v>1965</v>
      </c>
      <c r="G312" s="203">
        <v>120</v>
      </c>
      <c r="H312" s="204" t="s">
        <v>463</v>
      </c>
      <c r="I312" s="204" t="s">
        <v>181</v>
      </c>
      <c r="J312" s="204" t="s">
        <v>201</v>
      </c>
      <c r="K312" s="204" t="s">
        <v>720</v>
      </c>
      <c r="L312" s="203" t="s">
        <v>182</v>
      </c>
      <c r="N312" s="205">
        <v>16</v>
      </c>
      <c r="O312" s="205" t="s">
        <v>296</v>
      </c>
      <c r="R312" s="203"/>
      <c r="S312" s="203"/>
      <c r="T312" s="203"/>
      <c r="U312" s="203"/>
      <c r="V312" s="203">
        <v>1800</v>
      </c>
      <c r="W312" s="203">
        <v>4</v>
      </c>
      <c r="X312" s="204" t="s">
        <v>183</v>
      </c>
      <c r="AB312" s="203" t="s">
        <v>95</v>
      </c>
      <c r="AO312" s="201" t="s">
        <v>95</v>
      </c>
    </row>
    <row r="313" spans="1:41" hidden="1">
      <c r="A313" s="203" t="s">
        <v>721</v>
      </c>
      <c r="B313" s="204" t="s">
        <v>707</v>
      </c>
      <c r="D313" s="203">
        <v>23</v>
      </c>
      <c r="E313" s="203" t="s">
        <v>179</v>
      </c>
      <c r="F313" s="203">
        <v>1969</v>
      </c>
      <c r="G313" s="203">
        <v>110</v>
      </c>
      <c r="H313" s="204" t="s">
        <v>180</v>
      </c>
      <c r="I313" s="204" t="s">
        <v>181</v>
      </c>
      <c r="J313" s="204" t="s">
        <v>113</v>
      </c>
      <c r="K313" s="204" t="s">
        <v>113</v>
      </c>
      <c r="L313" s="203" t="s">
        <v>182</v>
      </c>
      <c r="N313" s="205">
        <v>16</v>
      </c>
      <c r="R313" s="203"/>
      <c r="S313" s="203"/>
      <c r="T313" s="203" t="s">
        <v>328</v>
      </c>
      <c r="U313" s="203" t="s">
        <v>187</v>
      </c>
      <c r="V313" s="203">
        <v>1800</v>
      </c>
      <c r="W313" s="203">
        <v>12</v>
      </c>
      <c r="X313" s="204" t="s">
        <v>183</v>
      </c>
      <c r="AO313" s="201" t="s">
        <v>113</v>
      </c>
    </row>
    <row r="314" spans="1:41" hidden="1">
      <c r="A314" s="203" t="s">
        <v>722</v>
      </c>
      <c r="B314" s="204" t="s">
        <v>723</v>
      </c>
      <c r="D314" s="203">
        <v>3</v>
      </c>
      <c r="E314" s="203" t="s">
        <v>179</v>
      </c>
      <c r="F314" s="203">
        <v>1971</v>
      </c>
      <c r="G314" s="203">
        <v>90</v>
      </c>
      <c r="H314" s="204" t="s">
        <v>192</v>
      </c>
      <c r="I314" s="204" t="s">
        <v>214</v>
      </c>
      <c r="J314" s="204" t="s">
        <v>113</v>
      </c>
      <c r="K314" s="204" t="s">
        <v>113</v>
      </c>
      <c r="L314" s="203" t="s">
        <v>182</v>
      </c>
      <c r="N314" s="205">
        <v>11</v>
      </c>
      <c r="O314" s="205">
        <v>2</v>
      </c>
      <c r="P314" s="205">
        <v>15</v>
      </c>
      <c r="R314" s="203"/>
      <c r="S314" s="203"/>
      <c r="T314" s="203"/>
      <c r="U314" s="203"/>
      <c r="V314" s="203">
        <v>1200</v>
      </c>
      <c r="W314" s="203">
        <v>9</v>
      </c>
      <c r="X314" s="204" t="s">
        <v>183</v>
      </c>
      <c r="AO314" s="201" t="s">
        <v>113</v>
      </c>
    </row>
    <row r="315" spans="1:41">
      <c r="A315" s="203" t="s">
        <v>724</v>
      </c>
      <c r="B315" s="204" t="s">
        <v>723</v>
      </c>
      <c r="D315" s="203">
        <v>4</v>
      </c>
      <c r="E315" s="203" t="s">
        <v>179</v>
      </c>
      <c r="F315" s="203">
        <v>1974</v>
      </c>
      <c r="G315" s="203">
        <v>160</v>
      </c>
      <c r="H315" s="204" t="s">
        <v>725</v>
      </c>
      <c r="I315" s="204" t="s">
        <v>181</v>
      </c>
      <c r="J315" s="204" t="s">
        <v>201</v>
      </c>
      <c r="K315" s="204" t="s">
        <v>201</v>
      </c>
      <c r="L315" s="203" t="s">
        <v>182</v>
      </c>
      <c r="N315" s="205">
        <v>47</v>
      </c>
      <c r="O315" s="205">
        <v>3</v>
      </c>
      <c r="P315" s="205">
        <v>10</v>
      </c>
      <c r="R315" s="203"/>
      <c r="S315" s="203"/>
      <c r="T315" s="203"/>
      <c r="U315" s="203"/>
      <c r="V315" s="203">
        <v>1800</v>
      </c>
      <c r="W315" s="203">
        <v>12</v>
      </c>
      <c r="X315" s="204" t="s">
        <v>183</v>
      </c>
      <c r="AB315" s="203" t="s">
        <v>95</v>
      </c>
      <c r="AC315" s="203" t="s">
        <v>95</v>
      </c>
      <c r="AD315" s="203" t="s">
        <v>95</v>
      </c>
      <c r="AO315" s="201" t="s">
        <v>113</v>
      </c>
    </row>
    <row r="316" spans="1:41" hidden="1">
      <c r="A316" s="203" t="s">
        <v>726</v>
      </c>
      <c r="B316" s="204" t="s">
        <v>723</v>
      </c>
      <c r="D316" s="203">
        <v>5</v>
      </c>
      <c r="E316" s="203" t="s">
        <v>179</v>
      </c>
      <c r="F316" s="203">
        <v>1971</v>
      </c>
      <c r="G316" s="203">
        <v>100</v>
      </c>
      <c r="H316" s="204" t="s">
        <v>180</v>
      </c>
      <c r="I316" s="204" t="s">
        <v>181</v>
      </c>
      <c r="J316" s="204" t="s">
        <v>113</v>
      </c>
      <c r="K316" s="204" t="s">
        <v>113</v>
      </c>
      <c r="L316" s="203" t="s">
        <v>182</v>
      </c>
      <c r="N316" s="205">
        <v>12</v>
      </c>
      <c r="O316" s="205">
        <v>2.5</v>
      </c>
      <c r="P316" s="205">
        <v>10</v>
      </c>
      <c r="V316" s="203">
        <v>1200</v>
      </c>
      <c r="W316" s="203">
        <v>6</v>
      </c>
      <c r="X316" s="204" t="s">
        <v>183</v>
      </c>
      <c r="AO316" s="201" t="s">
        <v>113</v>
      </c>
    </row>
    <row r="317" spans="1:41" hidden="1">
      <c r="A317" s="203" t="s">
        <v>727</v>
      </c>
      <c r="B317" s="204" t="s">
        <v>723</v>
      </c>
      <c r="D317" s="203">
        <v>6</v>
      </c>
      <c r="E317" s="203" t="s">
        <v>179</v>
      </c>
      <c r="F317" s="203">
        <v>1956</v>
      </c>
      <c r="G317" s="203">
        <v>90</v>
      </c>
      <c r="H317" s="204" t="s">
        <v>574</v>
      </c>
      <c r="I317" s="204" t="s">
        <v>181</v>
      </c>
      <c r="J317" s="204" t="s">
        <v>113</v>
      </c>
      <c r="K317" s="204" t="s">
        <v>113</v>
      </c>
      <c r="L317" s="203" t="s">
        <v>182</v>
      </c>
      <c r="N317" s="205">
        <v>10</v>
      </c>
      <c r="O317" s="205">
        <v>1.5</v>
      </c>
      <c r="P317" s="205">
        <v>6</v>
      </c>
      <c r="V317" s="203">
        <v>900</v>
      </c>
      <c r="W317" s="203">
        <v>9</v>
      </c>
      <c r="X317" s="204" t="s">
        <v>183</v>
      </c>
      <c r="AO317" s="201" t="s">
        <v>113</v>
      </c>
    </row>
    <row r="318" spans="1:41" hidden="1">
      <c r="A318" s="203" t="s">
        <v>728</v>
      </c>
      <c r="B318" s="204" t="s">
        <v>723</v>
      </c>
      <c r="D318" s="203">
        <v>9</v>
      </c>
      <c r="E318" s="203" t="s">
        <v>179</v>
      </c>
      <c r="F318" s="203">
        <v>1969</v>
      </c>
      <c r="G318" s="203">
        <v>110</v>
      </c>
      <c r="H318" s="204" t="s">
        <v>180</v>
      </c>
      <c r="I318" s="204" t="s">
        <v>181</v>
      </c>
      <c r="J318" s="204" t="s">
        <v>113</v>
      </c>
      <c r="K318" s="204" t="s">
        <v>113</v>
      </c>
      <c r="L318" s="203" t="s">
        <v>182</v>
      </c>
      <c r="N318" s="205">
        <v>13</v>
      </c>
      <c r="O318" s="205">
        <v>3</v>
      </c>
      <c r="P318" s="205">
        <v>10</v>
      </c>
      <c r="V318" s="203">
        <v>1200</v>
      </c>
      <c r="W318" s="203">
        <v>12</v>
      </c>
      <c r="X318" s="204" t="s">
        <v>183</v>
      </c>
      <c r="AO318" s="201" t="s">
        <v>113</v>
      </c>
    </row>
    <row r="319" spans="1:41" hidden="1">
      <c r="A319" s="203" t="s">
        <v>729</v>
      </c>
      <c r="B319" s="204" t="s">
        <v>730</v>
      </c>
      <c r="D319" s="203">
        <v>10</v>
      </c>
      <c r="E319" s="203" t="s">
        <v>179</v>
      </c>
      <c r="F319" s="203">
        <v>1989</v>
      </c>
      <c r="G319" s="203">
        <v>240</v>
      </c>
      <c r="H319" s="204" t="s">
        <v>190</v>
      </c>
      <c r="I319" s="204" t="s">
        <v>181</v>
      </c>
      <c r="J319" s="204" t="s">
        <v>201</v>
      </c>
      <c r="K319" s="204" t="s">
        <v>201</v>
      </c>
      <c r="L319" s="203" t="s">
        <v>182</v>
      </c>
      <c r="N319" s="205">
        <v>32</v>
      </c>
      <c r="O319" s="205" t="s">
        <v>272</v>
      </c>
      <c r="V319" s="203">
        <v>2400</v>
      </c>
      <c r="W319" s="203">
        <v>24</v>
      </c>
      <c r="X319" s="204" t="s">
        <v>183</v>
      </c>
      <c r="AB319" s="203" t="s">
        <v>95</v>
      </c>
      <c r="AO319" s="201" t="s">
        <v>95</v>
      </c>
    </row>
    <row r="320" spans="1:41" hidden="1">
      <c r="A320" s="203" t="s">
        <v>731</v>
      </c>
      <c r="B320" s="204" t="s">
        <v>730</v>
      </c>
      <c r="E320" s="203" t="s">
        <v>179</v>
      </c>
      <c r="F320" s="203">
        <v>1946</v>
      </c>
      <c r="G320" s="203">
        <v>60</v>
      </c>
      <c r="H320" s="204" t="s">
        <v>229</v>
      </c>
      <c r="I320" s="204" t="s">
        <v>181</v>
      </c>
      <c r="J320" s="204" t="s">
        <v>113</v>
      </c>
      <c r="K320" s="204" t="s">
        <v>113</v>
      </c>
      <c r="L320" s="203" t="s">
        <v>196</v>
      </c>
      <c r="M320" s="203" t="s">
        <v>712</v>
      </c>
      <c r="O320" s="205">
        <v>1.5</v>
      </c>
      <c r="P320" s="205">
        <v>6</v>
      </c>
      <c r="V320" s="203">
        <v>600</v>
      </c>
      <c r="W320" s="203">
        <v>4</v>
      </c>
      <c r="X320" s="204" t="s">
        <v>198</v>
      </c>
      <c r="Y320" s="203" t="s">
        <v>199</v>
      </c>
      <c r="AO320" s="201" t="s">
        <v>113</v>
      </c>
    </row>
    <row r="321" spans="1:41" hidden="1">
      <c r="A321" s="203" t="s">
        <v>732</v>
      </c>
      <c r="B321" s="204" t="s">
        <v>730</v>
      </c>
      <c r="E321" s="203" t="s">
        <v>179</v>
      </c>
      <c r="F321" s="203">
        <v>1971</v>
      </c>
      <c r="G321" s="203">
        <v>110</v>
      </c>
      <c r="H321" s="204" t="s">
        <v>180</v>
      </c>
      <c r="I321" s="204" t="s">
        <v>181</v>
      </c>
      <c r="J321" s="204" t="s">
        <v>201</v>
      </c>
      <c r="K321" s="204" t="s">
        <v>201</v>
      </c>
      <c r="L321" s="203" t="s">
        <v>182</v>
      </c>
      <c r="N321" s="205">
        <v>13</v>
      </c>
      <c r="O321" s="205" t="s">
        <v>464</v>
      </c>
      <c r="V321" s="203">
        <v>2000</v>
      </c>
      <c r="W321" s="203">
        <v>12</v>
      </c>
      <c r="X321" s="204" t="s">
        <v>183</v>
      </c>
      <c r="AB321" s="203" t="s">
        <v>95</v>
      </c>
      <c r="AO321" s="201" t="s">
        <v>95</v>
      </c>
    </row>
    <row r="322" spans="1:41" hidden="1">
      <c r="A322" s="203" t="s">
        <v>733</v>
      </c>
      <c r="B322" s="204" t="s">
        <v>730</v>
      </c>
      <c r="E322" s="203" t="s">
        <v>179</v>
      </c>
      <c r="F322" s="203">
        <v>2002</v>
      </c>
      <c r="G322" s="203">
        <v>120</v>
      </c>
      <c r="H322" s="204" t="s">
        <v>266</v>
      </c>
      <c r="I322" s="204" t="s">
        <v>181</v>
      </c>
      <c r="J322" s="204" t="s">
        <v>201</v>
      </c>
      <c r="K322" s="204" t="s">
        <v>231</v>
      </c>
      <c r="L322" s="203" t="s">
        <v>182</v>
      </c>
      <c r="N322" s="205">
        <v>16</v>
      </c>
      <c r="T322" s="201" t="s">
        <v>205</v>
      </c>
      <c r="U322" s="201" t="s">
        <v>187</v>
      </c>
      <c r="V322" s="203">
        <v>1800</v>
      </c>
      <c r="W322" s="203">
        <v>12</v>
      </c>
      <c r="X322" s="204" t="s">
        <v>183</v>
      </c>
      <c r="AO322" s="201" t="s">
        <v>113</v>
      </c>
    </row>
    <row r="323" spans="1:41" hidden="1">
      <c r="A323" s="203" t="s">
        <v>734</v>
      </c>
      <c r="B323" s="204" t="s">
        <v>730</v>
      </c>
      <c r="D323" s="203">
        <v>23</v>
      </c>
      <c r="E323" s="203" t="s">
        <v>179</v>
      </c>
      <c r="F323" s="203">
        <v>1961</v>
      </c>
      <c r="G323" s="203">
        <v>90</v>
      </c>
      <c r="H323" s="204" t="s">
        <v>185</v>
      </c>
      <c r="I323" s="204" t="s">
        <v>181</v>
      </c>
      <c r="J323" s="204" t="s">
        <v>113</v>
      </c>
      <c r="K323" s="204" t="s">
        <v>113</v>
      </c>
      <c r="L323" s="203" t="s">
        <v>182</v>
      </c>
      <c r="N323" s="205">
        <v>10</v>
      </c>
      <c r="O323" s="205">
        <v>3</v>
      </c>
      <c r="P323" s="205">
        <v>6</v>
      </c>
      <c r="V323" s="203">
        <v>1100</v>
      </c>
      <c r="W323" s="203">
        <v>12</v>
      </c>
      <c r="X323" s="204" t="s">
        <v>183</v>
      </c>
      <c r="AO323" s="201" t="s">
        <v>113</v>
      </c>
    </row>
    <row r="324" spans="1:41" hidden="1">
      <c r="A324" s="203" t="s">
        <v>735</v>
      </c>
      <c r="B324" s="204" t="s">
        <v>730</v>
      </c>
      <c r="E324" s="203" t="s">
        <v>179</v>
      </c>
      <c r="F324" s="203">
        <v>2006</v>
      </c>
      <c r="G324" s="203">
        <v>160</v>
      </c>
      <c r="H324" s="204" t="s">
        <v>286</v>
      </c>
      <c r="I324" s="204" t="s">
        <v>181</v>
      </c>
      <c r="J324" s="204" t="s">
        <v>201</v>
      </c>
      <c r="K324" s="204" t="s">
        <v>201</v>
      </c>
      <c r="L324" s="203" t="s">
        <v>182</v>
      </c>
      <c r="N324" s="205">
        <v>22</v>
      </c>
      <c r="O324" s="205" t="s">
        <v>315</v>
      </c>
      <c r="V324" s="203">
        <v>1500</v>
      </c>
      <c r="W324" s="203">
        <v>15</v>
      </c>
      <c r="X324" s="204" t="s">
        <v>183</v>
      </c>
      <c r="AB324" s="203" t="s">
        <v>95</v>
      </c>
      <c r="AO324" s="201" t="s">
        <v>95</v>
      </c>
    </row>
    <row r="325" spans="1:41" hidden="1">
      <c r="A325" s="203" t="s">
        <v>736</v>
      </c>
      <c r="B325" s="204" t="s">
        <v>730</v>
      </c>
      <c r="D325" s="203">
        <v>27</v>
      </c>
      <c r="E325" s="203" t="s">
        <v>179</v>
      </c>
      <c r="F325" s="203">
        <v>1981</v>
      </c>
      <c r="G325" s="203">
        <v>90</v>
      </c>
      <c r="H325" s="204" t="s">
        <v>180</v>
      </c>
      <c r="I325" s="204" t="s">
        <v>181</v>
      </c>
      <c r="J325" s="204" t="s">
        <v>113</v>
      </c>
      <c r="K325" s="204" t="s">
        <v>113</v>
      </c>
      <c r="L325" s="203" t="s">
        <v>182</v>
      </c>
      <c r="N325" s="205">
        <v>10</v>
      </c>
      <c r="O325" s="205">
        <v>3</v>
      </c>
      <c r="P325" s="205">
        <v>6</v>
      </c>
      <c r="R325" s="203"/>
      <c r="S325" s="203"/>
      <c r="T325" s="203"/>
      <c r="U325" s="203"/>
      <c r="V325" s="203">
        <v>1400</v>
      </c>
      <c r="W325" s="203">
        <v>12</v>
      </c>
      <c r="X325" s="204" t="s">
        <v>183</v>
      </c>
      <c r="AO325" s="201" t="s">
        <v>113</v>
      </c>
    </row>
    <row r="326" spans="1:41" hidden="1">
      <c r="A326" s="203" t="s">
        <v>737</v>
      </c>
      <c r="B326" s="204" t="s">
        <v>730</v>
      </c>
      <c r="D326" s="203">
        <v>30</v>
      </c>
      <c r="E326" s="203" t="s">
        <v>179</v>
      </c>
      <c r="F326" s="203">
        <v>1981</v>
      </c>
      <c r="G326" s="203">
        <v>90</v>
      </c>
      <c r="H326" s="204" t="s">
        <v>180</v>
      </c>
      <c r="I326" s="204" t="s">
        <v>181</v>
      </c>
      <c r="J326" s="204" t="s">
        <v>113</v>
      </c>
      <c r="K326" s="204" t="s">
        <v>113</v>
      </c>
      <c r="L326" s="203" t="s">
        <v>182</v>
      </c>
      <c r="N326" s="205">
        <v>11</v>
      </c>
      <c r="O326" s="205">
        <v>4</v>
      </c>
      <c r="P326" s="205">
        <v>3</v>
      </c>
      <c r="R326" s="203"/>
      <c r="S326" s="203"/>
      <c r="T326" s="203"/>
      <c r="U326" s="203"/>
      <c r="V326" s="203">
        <v>1500</v>
      </c>
      <c r="W326" s="203">
        <v>12</v>
      </c>
      <c r="X326" s="204" t="s">
        <v>183</v>
      </c>
      <c r="AO326" s="201" t="s">
        <v>113</v>
      </c>
    </row>
    <row r="327" spans="1:41" hidden="1">
      <c r="A327" s="203" t="s">
        <v>738</v>
      </c>
      <c r="B327" s="204" t="s">
        <v>730</v>
      </c>
      <c r="D327" s="203">
        <v>32</v>
      </c>
      <c r="E327" s="203" t="s">
        <v>179</v>
      </c>
      <c r="F327" s="203">
        <v>1960</v>
      </c>
      <c r="G327" s="203">
        <v>80</v>
      </c>
      <c r="H327" s="204" t="s">
        <v>306</v>
      </c>
      <c r="I327" s="204" t="s">
        <v>181</v>
      </c>
      <c r="J327" s="204" t="s">
        <v>201</v>
      </c>
      <c r="K327" s="204" t="s">
        <v>113</v>
      </c>
      <c r="L327" s="203" t="s">
        <v>182</v>
      </c>
      <c r="N327" s="205">
        <v>10</v>
      </c>
      <c r="R327" s="203"/>
      <c r="S327" s="203"/>
      <c r="T327" s="203" t="s">
        <v>186</v>
      </c>
      <c r="U327" s="203" t="s">
        <v>187</v>
      </c>
      <c r="V327" s="203">
        <v>1800</v>
      </c>
      <c r="W327" s="203">
        <v>12</v>
      </c>
      <c r="X327" s="204" t="s">
        <v>257</v>
      </c>
      <c r="AB327" s="203" t="s">
        <v>95</v>
      </c>
      <c r="AN327" s="203" t="s">
        <v>298</v>
      </c>
      <c r="AO327" s="201" t="s">
        <v>113</v>
      </c>
    </row>
    <row r="328" spans="1:41" hidden="1">
      <c r="A328" s="203" t="s">
        <v>739</v>
      </c>
      <c r="B328" s="204" t="s">
        <v>730</v>
      </c>
      <c r="D328" s="203">
        <v>70</v>
      </c>
      <c r="E328" s="203" t="s">
        <v>179</v>
      </c>
      <c r="F328" s="203">
        <v>1976</v>
      </c>
      <c r="G328" s="203">
        <v>90</v>
      </c>
      <c r="H328" s="204" t="s">
        <v>192</v>
      </c>
      <c r="I328" s="204" t="s">
        <v>181</v>
      </c>
      <c r="J328" s="204" t="s">
        <v>113</v>
      </c>
      <c r="K328" s="204" t="s">
        <v>113</v>
      </c>
      <c r="L328" s="203" t="s">
        <v>182</v>
      </c>
      <c r="N328" s="205">
        <v>12</v>
      </c>
      <c r="O328" s="205">
        <v>2</v>
      </c>
      <c r="P328" s="205">
        <v>6</v>
      </c>
      <c r="R328" s="203"/>
      <c r="S328" s="203"/>
      <c r="T328" s="203"/>
      <c r="U328" s="203"/>
      <c r="V328" s="203">
        <v>1300</v>
      </c>
      <c r="W328" s="203">
        <v>13</v>
      </c>
      <c r="X328" s="204" t="s">
        <v>183</v>
      </c>
      <c r="AO328" s="201" t="s">
        <v>113</v>
      </c>
    </row>
    <row r="329" spans="1:41" hidden="1">
      <c r="A329" s="203" t="s">
        <v>740</v>
      </c>
      <c r="B329" s="204" t="s">
        <v>730</v>
      </c>
      <c r="D329" s="203">
        <v>70</v>
      </c>
      <c r="E329" s="203" t="s">
        <v>179</v>
      </c>
      <c r="F329" s="203">
        <v>1981</v>
      </c>
      <c r="G329" s="203">
        <v>100</v>
      </c>
      <c r="H329" s="204" t="s">
        <v>180</v>
      </c>
      <c r="I329" s="204" t="s">
        <v>181</v>
      </c>
      <c r="J329" s="204" t="s">
        <v>113</v>
      </c>
      <c r="K329" s="204" t="s">
        <v>113</v>
      </c>
      <c r="L329" s="203" t="s">
        <v>182</v>
      </c>
      <c r="N329" s="205">
        <v>12</v>
      </c>
      <c r="O329" s="205">
        <v>4</v>
      </c>
      <c r="P329" s="205">
        <v>4</v>
      </c>
      <c r="R329" s="203"/>
      <c r="S329" s="203"/>
      <c r="T329" s="203"/>
      <c r="U329" s="203"/>
      <c r="V329" s="203">
        <v>1400</v>
      </c>
      <c r="W329" s="203">
        <v>12</v>
      </c>
      <c r="X329" s="204" t="s">
        <v>183</v>
      </c>
      <c r="AO329" s="201" t="s">
        <v>113</v>
      </c>
    </row>
    <row r="330" spans="1:41" hidden="1">
      <c r="A330" s="203" t="s">
        <v>741</v>
      </c>
      <c r="B330" s="204" t="s">
        <v>604</v>
      </c>
      <c r="D330" s="203">
        <v>17</v>
      </c>
      <c r="E330" s="203" t="s">
        <v>179</v>
      </c>
      <c r="F330" s="203">
        <v>1971</v>
      </c>
      <c r="G330" s="203">
        <v>90</v>
      </c>
      <c r="H330" s="204" t="s">
        <v>180</v>
      </c>
      <c r="I330" s="204" t="s">
        <v>181</v>
      </c>
      <c r="J330" s="204" t="s">
        <v>113</v>
      </c>
      <c r="K330" s="204" t="s">
        <v>113</v>
      </c>
      <c r="L330" s="203" t="s">
        <v>182</v>
      </c>
      <c r="N330" s="205">
        <v>10</v>
      </c>
      <c r="O330" s="205">
        <v>4</v>
      </c>
      <c r="P330" s="205">
        <v>2</v>
      </c>
      <c r="V330" s="203">
        <v>1200</v>
      </c>
      <c r="W330" s="203">
        <v>12</v>
      </c>
      <c r="X330" s="204" t="s">
        <v>183</v>
      </c>
      <c r="AO330" s="201" t="s">
        <v>113</v>
      </c>
    </row>
    <row r="331" spans="1:41" hidden="1">
      <c r="A331" s="203" t="s">
        <v>742</v>
      </c>
      <c r="B331" s="204" t="s">
        <v>604</v>
      </c>
      <c r="D331" s="203">
        <v>19</v>
      </c>
      <c r="E331" s="203" t="s">
        <v>179</v>
      </c>
      <c r="F331" s="203">
        <v>1976</v>
      </c>
      <c r="G331" s="203">
        <v>70</v>
      </c>
      <c r="H331" s="204" t="s">
        <v>180</v>
      </c>
      <c r="I331" s="204" t="s">
        <v>181</v>
      </c>
      <c r="J331" s="204" t="s">
        <v>201</v>
      </c>
      <c r="K331" s="204" t="s">
        <v>201</v>
      </c>
      <c r="L331" s="203" t="s">
        <v>182</v>
      </c>
      <c r="N331" s="205">
        <v>12</v>
      </c>
      <c r="O331" s="205">
        <v>2</v>
      </c>
      <c r="P331" s="205">
        <v>12</v>
      </c>
      <c r="V331" s="203">
        <v>1000</v>
      </c>
      <c r="W331" s="203">
        <v>12</v>
      </c>
      <c r="X331" s="204" t="s">
        <v>183</v>
      </c>
      <c r="AO331" s="201" t="s">
        <v>113</v>
      </c>
    </row>
    <row r="332" spans="1:41">
      <c r="A332" s="203" t="s">
        <v>743</v>
      </c>
      <c r="B332" s="204" t="s">
        <v>604</v>
      </c>
      <c r="D332" s="203" t="s">
        <v>744</v>
      </c>
      <c r="E332" s="203" t="s">
        <v>179</v>
      </c>
      <c r="F332" s="203">
        <v>1986</v>
      </c>
      <c r="G332" s="203">
        <v>160</v>
      </c>
      <c r="H332" s="204" t="s">
        <v>180</v>
      </c>
      <c r="I332" s="204" t="s">
        <v>181</v>
      </c>
      <c r="J332" s="204" t="s">
        <v>113</v>
      </c>
      <c r="K332" s="204" t="s">
        <v>113</v>
      </c>
      <c r="L332" s="203" t="s">
        <v>182</v>
      </c>
      <c r="N332" s="205">
        <v>26</v>
      </c>
      <c r="O332" s="205" t="s">
        <v>296</v>
      </c>
      <c r="V332" s="203">
        <v>1800</v>
      </c>
      <c r="W332" s="203">
        <v>12</v>
      </c>
      <c r="X332" s="204" t="s">
        <v>278</v>
      </c>
      <c r="Z332" s="203" t="s">
        <v>279</v>
      </c>
      <c r="AC332" s="203" t="s">
        <v>95</v>
      </c>
      <c r="AD332" s="203" t="s">
        <v>95</v>
      </c>
      <c r="AO332" s="201" t="s">
        <v>95</v>
      </c>
    </row>
    <row r="333" spans="1:41" hidden="1">
      <c r="A333" s="203" t="s">
        <v>745</v>
      </c>
      <c r="B333" s="204" t="s">
        <v>604</v>
      </c>
      <c r="D333" s="203">
        <v>24</v>
      </c>
      <c r="E333" s="203" t="s">
        <v>179</v>
      </c>
      <c r="F333" s="203">
        <v>1976</v>
      </c>
      <c r="G333" s="203">
        <v>160</v>
      </c>
      <c r="H333" s="204" t="s">
        <v>192</v>
      </c>
      <c r="I333" s="204" t="s">
        <v>181</v>
      </c>
      <c r="J333" s="204" t="s">
        <v>113</v>
      </c>
      <c r="K333" s="204" t="s">
        <v>113</v>
      </c>
      <c r="L333" s="203" t="s">
        <v>182</v>
      </c>
      <c r="N333" s="205">
        <v>22</v>
      </c>
      <c r="O333" s="205">
        <v>4</v>
      </c>
      <c r="P333" s="205">
        <v>10</v>
      </c>
      <c r="V333" s="203">
        <v>1800</v>
      </c>
      <c r="W333" s="203">
        <v>12</v>
      </c>
      <c r="X333" s="204" t="s">
        <v>183</v>
      </c>
      <c r="AO333" s="201" t="s">
        <v>113</v>
      </c>
    </row>
    <row r="334" spans="1:41" hidden="1">
      <c r="A334" s="203" t="s">
        <v>746</v>
      </c>
      <c r="B334" s="204" t="s">
        <v>604</v>
      </c>
      <c r="D334" s="203">
        <v>28</v>
      </c>
      <c r="E334" s="203" t="s">
        <v>179</v>
      </c>
      <c r="F334" s="203">
        <v>1991</v>
      </c>
      <c r="G334" s="203">
        <v>60</v>
      </c>
      <c r="H334" s="204" t="s">
        <v>266</v>
      </c>
      <c r="I334" s="204" t="s">
        <v>181</v>
      </c>
      <c r="J334" s="204" t="s">
        <v>201</v>
      </c>
      <c r="K334" s="204" t="s">
        <v>113</v>
      </c>
      <c r="L334" s="203" t="s">
        <v>182</v>
      </c>
      <c r="N334" s="205">
        <v>10</v>
      </c>
      <c r="O334" s="205">
        <v>3</v>
      </c>
      <c r="P334" s="205">
        <v>8</v>
      </c>
      <c r="V334" s="203">
        <v>1000</v>
      </c>
      <c r="W334" s="203">
        <v>12</v>
      </c>
      <c r="X334" s="204" t="s">
        <v>183</v>
      </c>
      <c r="AO334" s="201" t="s">
        <v>113</v>
      </c>
    </row>
    <row r="335" spans="1:41" hidden="1">
      <c r="A335" s="203" t="s">
        <v>747</v>
      </c>
      <c r="B335" s="204" t="s">
        <v>748</v>
      </c>
      <c r="D335" s="203">
        <v>1</v>
      </c>
      <c r="E335" s="203" t="s">
        <v>179</v>
      </c>
      <c r="F335" s="203">
        <v>1975</v>
      </c>
      <c r="G335" s="203">
        <v>160</v>
      </c>
      <c r="H335" s="204" t="s">
        <v>749</v>
      </c>
      <c r="I335" s="204" t="s">
        <v>181</v>
      </c>
      <c r="J335" s="204" t="s">
        <v>201</v>
      </c>
      <c r="K335" s="204" t="s">
        <v>201</v>
      </c>
      <c r="L335" s="203" t="s">
        <v>182</v>
      </c>
      <c r="N335" s="205">
        <v>30</v>
      </c>
      <c r="O335" s="205">
        <v>5</v>
      </c>
      <c r="R335" s="203"/>
      <c r="S335" s="203"/>
      <c r="T335" s="203"/>
      <c r="U335" s="203"/>
      <c r="V335" s="203">
        <v>1800</v>
      </c>
      <c r="W335" s="203">
        <v>12</v>
      </c>
      <c r="X335" s="204" t="s">
        <v>183</v>
      </c>
      <c r="AB335" s="203" t="s">
        <v>95</v>
      </c>
      <c r="AD335" s="203" t="s">
        <v>95</v>
      </c>
      <c r="AO335" s="201" t="s">
        <v>113</v>
      </c>
    </row>
    <row r="336" spans="1:41" hidden="1">
      <c r="A336" s="203" t="s">
        <v>750</v>
      </c>
      <c r="B336" s="204" t="s">
        <v>748</v>
      </c>
      <c r="D336" s="203">
        <v>4</v>
      </c>
      <c r="E336" s="203" t="s">
        <v>179</v>
      </c>
      <c r="F336" s="203">
        <v>1965</v>
      </c>
      <c r="G336" s="203">
        <v>120</v>
      </c>
      <c r="H336" s="204" t="s">
        <v>306</v>
      </c>
      <c r="I336" s="204" t="s">
        <v>181</v>
      </c>
      <c r="J336" s="204" t="s">
        <v>201</v>
      </c>
      <c r="K336" s="204" t="s">
        <v>201</v>
      </c>
      <c r="L336" s="203" t="s">
        <v>182</v>
      </c>
      <c r="N336" s="205">
        <v>16</v>
      </c>
      <c r="O336" s="205" t="s">
        <v>464</v>
      </c>
      <c r="R336" s="203"/>
      <c r="S336" s="203"/>
      <c r="T336" s="203"/>
      <c r="U336" s="203"/>
      <c r="V336" s="203">
        <v>900</v>
      </c>
      <c r="W336" s="203">
        <v>15</v>
      </c>
      <c r="X336" s="204" t="s">
        <v>183</v>
      </c>
      <c r="AB336" s="203" t="s">
        <v>95</v>
      </c>
      <c r="AO336" s="201" t="s">
        <v>113</v>
      </c>
    </row>
    <row r="337" spans="1:41" hidden="1">
      <c r="A337" s="203" t="s">
        <v>751</v>
      </c>
      <c r="B337" s="204" t="s">
        <v>748</v>
      </c>
      <c r="D337" s="203">
        <v>6</v>
      </c>
      <c r="E337" s="203" t="s">
        <v>179</v>
      </c>
      <c r="F337" s="203">
        <v>1972</v>
      </c>
      <c r="G337" s="203">
        <v>90</v>
      </c>
      <c r="H337" s="204" t="s">
        <v>180</v>
      </c>
      <c r="I337" s="204" t="s">
        <v>181</v>
      </c>
      <c r="J337" s="204" t="s">
        <v>113</v>
      </c>
      <c r="K337" s="204" t="s">
        <v>113</v>
      </c>
      <c r="L337" s="203" t="s">
        <v>182</v>
      </c>
      <c r="N337" s="205">
        <v>13</v>
      </c>
      <c r="O337" s="205">
        <v>3.5</v>
      </c>
      <c r="P337" s="205">
        <v>12</v>
      </c>
      <c r="R337" s="203"/>
      <c r="S337" s="203"/>
      <c r="T337" s="203"/>
      <c r="U337" s="203"/>
      <c r="V337" s="203">
        <v>1200</v>
      </c>
      <c r="W337" s="203">
        <v>12</v>
      </c>
      <c r="X337" s="204" t="s">
        <v>183</v>
      </c>
      <c r="AI337" s="203" t="s">
        <v>95</v>
      </c>
      <c r="AJ337" s="203" t="s">
        <v>95</v>
      </c>
      <c r="AO337" s="201" t="s">
        <v>113</v>
      </c>
    </row>
    <row r="338" spans="1:41" hidden="1">
      <c r="A338" s="203" t="s">
        <v>752</v>
      </c>
      <c r="B338" s="204" t="s">
        <v>748</v>
      </c>
      <c r="D338" s="203">
        <v>7</v>
      </c>
      <c r="E338" s="203" t="s">
        <v>179</v>
      </c>
      <c r="F338" s="203">
        <v>1963</v>
      </c>
      <c r="G338" s="203">
        <v>110</v>
      </c>
      <c r="H338" s="204" t="s">
        <v>306</v>
      </c>
      <c r="I338" s="204" t="s">
        <v>181</v>
      </c>
      <c r="J338" s="204" t="s">
        <v>201</v>
      </c>
      <c r="K338" s="204" t="s">
        <v>201</v>
      </c>
      <c r="L338" s="203" t="s">
        <v>182</v>
      </c>
      <c r="N338" s="205">
        <v>16</v>
      </c>
      <c r="R338" s="203"/>
      <c r="S338" s="203"/>
      <c r="T338" s="203" t="s">
        <v>208</v>
      </c>
      <c r="U338" s="203" t="s">
        <v>187</v>
      </c>
      <c r="V338" s="203">
        <v>1800</v>
      </c>
      <c r="W338" s="203">
        <v>9</v>
      </c>
      <c r="X338" s="204" t="s">
        <v>183</v>
      </c>
      <c r="AB338" s="203" t="s">
        <v>95</v>
      </c>
      <c r="AO338" s="201" t="s">
        <v>113</v>
      </c>
    </row>
    <row r="339" spans="1:41" hidden="1">
      <c r="A339" s="203" t="s">
        <v>753</v>
      </c>
      <c r="B339" s="204" t="s">
        <v>748</v>
      </c>
      <c r="D339" s="203">
        <v>8</v>
      </c>
      <c r="E339" s="203" t="s">
        <v>179</v>
      </c>
      <c r="F339" s="203">
        <v>1976</v>
      </c>
      <c r="G339" s="203">
        <v>90</v>
      </c>
      <c r="H339" s="204" t="s">
        <v>180</v>
      </c>
      <c r="I339" s="204" t="s">
        <v>214</v>
      </c>
      <c r="J339" s="204" t="s">
        <v>113</v>
      </c>
      <c r="K339" s="204" t="s">
        <v>113</v>
      </c>
      <c r="L339" s="203" t="s">
        <v>182</v>
      </c>
      <c r="N339" s="205">
        <v>11</v>
      </c>
      <c r="O339" s="205">
        <v>2.5</v>
      </c>
      <c r="P339" s="205">
        <v>10</v>
      </c>
      <c r="V339" s="203">
        <v>1800</v>
      </c>
      <c r="W339" s="203">
        <v>12</v>
      </c>
      <c r="X339" s="204" t="s">
        <v>183</v>
      </c>
      <c r="AO339" s="201" t="s">
        <v>113</v>
      </c>
    </row>
    <row r="340" spans="1:41" hidden="1">
      <c r="A340" s="203" t="s">
        <v>754</v>
      </c>
      <c r="B340" s="204" t="s">
        <v>748</v>
      </c>
      <c r="D340" s="203">
        <v>8</v>
      </c>
      <c r="E340" s="203" t="s">
        <v>179</v>
      </c>
      <c r="F340" s="203">
        <v>1976</v>
      </c>
      <c r="G340" s="203">
        <v>90</v>
      </c>
      <c r="H340" s="204" t="s">
        <v>180</v>
      </c>
      <c r="I340" s="204" t="s">
        <v>181</v>
      </c>
      <c r="J340" s="204" t="s">
        <v>113</v>
      </c>
      <c r="K340" s="204" t="s">
        <v>113</v>
      </c>
      <c r="L340" s="203" t="s">
        <v>182</v>
      </c>
      <c r="N340" s="205">
        <v>10</v>
      </c>
      <c r="O340" s="205">
        <v>2</v>
      </c>
      <c r="P340" s="205">
        <v>6</v>
      </c>
      <c r="V340" s="203">
        <v>1200</v>
      </c>
      <c r="W340" s="203">
        <v>10</v>
      </c>
      <c r="X340" s="204" t="s">
        <v>183</v>
      </c>
      <c r="AO340" s="201" t="s">
        <v>113</v>
      </c>
    </row>
    <row r="341" spans="1:41" hidden="1">
      <c r="A341" s="203" t="s">
        <v>755</v>
      </c>
      <c r="B341" s="204" t="s">
        <v>748</v>
      </c>
      <c r="D341" s="203">
        <v>10</v>
      </c>
      <c r="E341" s="203" t="s">
        <v>179</v>
      </c>
      <c r="F341" s="203">
        <v>1961</v>
      </c>
      <c r="G341" s="203">
        <v>70</v>
      </c>
      <c r="H341" s="204" t="s">
        <v>574</v>
      </c>
      <c r="I341" s="204" t="s">
        <v>214</v>
      </c>
      <c r="J341" s="204" t="s">
        <v>113</v>
      </c>
      <c r="K341" s="204" t="s">
        <v>113</v>
      </c>
      <c r="L341" s="203" t="s">
        <v>182</v>
      </c>
      <c r="N341" s="205">
        <v>10</v>
      </c>
      <c r="O341" s="205">
        <v>1.5</v>
      </c>
      <c r="P341" s="205">
        <v>10</v>
      </c>
      <c r="V341" s="203">
        <v>600</v>
      </c>
      <c r="W341" s="203">
        <v>12</v>
      </c>
      <c r="X341" s="204" t="s">
        <v>198</v>
      </c>
      <c r="Y341" s="203" t="s">
        <v>199</v>
      </c>
      <c r="AO341" s="201" t="s">
        <v>113</v>
      </c>
    </row>
    <row r="342" spans="1:41" hidden="1">
      <c r="A342" s="203" t="s">
        <v>756</v>
      </c>
      <c r="B342" s="204" t="s">
        <v>748</v>
      </c>
      <c r="E342" s="203" t="s">
        <v>179</v>
      </c>
      <c r="F342" s="203">
        <v>1975</v>
      </c>
      <c r="G342" s="203">
        <v>100</v>
      </c>
      <c r="H342" s="204" t="s">
        <v>180</v>
      </c>
      <c r="I342" s="204" t="s">
        <v>181</v>
      </c>
      <c r="J342" s="204" t="s">
        <v>201</v>
      </c>
      <c r="K342" s="204" t="s">
        <v>231</v>
      </c>
      <c r="L342" s="203" t="s">
        <v>182</v>
      </c>
      <c r="N342" s="205">
        <v>11</v>
      </c>
      <c r="T342" s="201" t="s">
        <v>208</v>
      </c>
      <c r="U342" s="201" t="s">
        <v>187</v>
      </c>
      <c r="V342" s="203">
        <v>1600</v>
      </c>
      <c r="W342" s="203">
        <v>15</v>
      </c>
      <c r="X342" s="204" t="s">
        <v>183</v>
      </c>
      <c r="AO342" s="201" t="s">
        <v>113</v>
      </c>
    </row>
    <row r="343" spans="1:41" hidden="1">
      <c r="A343" s="203" t="s">
        <v>757</v>
      </c>
      <c r="B343" s="204" t="s">
        <v>748</v>
      </c>
      <c r="D343" s="203">
        <v>13</v>
      </c>
      <c r="E343" s="203" t="s">
        <v>179</v>
      </c>
      <c r="F343" s="203">
        <v>1978</v>
      </c>
      <c r="G343" s="203">
        <v>120</v>
      </c>
      <c r="H343" s="204" t="s">
        <v>507</v>
      </c>
      <c r="I343" s="204" t="s">
        <v>181</v>
      </c>
      <c r="J343" s="204" t="s">
        <v>201</v>
      </c>
      <c r="K343" s="204" t="s">
        <v>201</v>
      </c>
      <c r="L343" s="203" t="s">
        <v>182</v>
      </c>
      <c r="N343" s="205">
        <v>16</v>
      </c>
      <c r="O343" s="205">
        <v>2</v>
      </c>
      <c r="P343" s="205">
        <v>10</v>
      </c>
      <c r="V343" s="203">
        <v>900</v>
      </c>
      <c r="W343" s="203">
        <v>10</v>
      </c>
      <c r="X343" s="204" t="s">
        <v>183</v>
      </c>
      <c r="AO343" s="201" t="s">
        <v>113</v>
      </c>
    </row>
    <row r="344" spans="1:41">
      <c r="A344" s="203" t="s">
        <v>758</v>
      </c>
      <c r="B344" s="204" t="s">
        <v>748</v>
      </c>
      <c r="D344" s="203">
        <v>22</v>
      </c>
      <c r="E344" s="203" t="s">
        <v>179</v>
      </c>
      <c r="F344" s="203" t="s">
        <v>759</v>
      </c>
      <c r="G344" s="203">
        <v>280</v>
      </c>
      <c r="H344" s="204" t="s">
        <v>760</v>
      </c>
      <c r="I344" s="204" t="s">
        <v>181</v>
      </c>
      <c r="J344" s="204" t="s">
        <v>201</v>
      </c>
      <c r="K344" s="204" t="s">
        <v>761</v>
      </c>
      <c r="L344" s="203" t="s">
        <v>182</v>
      </c>
      <c r="N344" s="205">
        <v>27</v>
      </c>
      <c r="T344" s="201" t="s">
        <v>186</v>
      </c>
      <c r="U344" s="201" t="s">
        <v>187</v>
      </c>
      <c r="V344" s="203">
        <v>1800</v>
      </c>
      <c r="W344" s="203">
        <v>12</v>
      </c>
      <c r="X344" s="204" t="s">
        <v>183</v>
      </c>
      <c r="AB344" s="203" t="s">
        <v>95</v>
      </c>
      <c r="AC344" s="203" t="s">
        <v>95</v>
      </c>
      <c r="AD344" s="203" t="s">
        <v>95</v>
      </c>
      <c r="AO344" s="201" t="s">
        <v>95</v>
      </c>
    </row>
    <row r="345" spans="1:41" hidden="1">
      <c r="A345" s="203" t="s">
        <v>762</v>
      </c>
      <c r="B345" s="204" t="s">
        <v>748</v>
      </c>
      <c r="D345" s="203">
        <v>28</v>
      </c>
      <c r="E345" s="203" t="s">
        <v>179</v>
      </c>
      <c r="F345" s="203">
        <v>1965</v>
      </c>
      <c r="G345" s="203">
        <v>80</v>
      </c>
      <c r="H345" s="204" t="s">
        <v>341</v>
      </c>
      <c r="I345" s="204" t="s">
        <v>181</v>
      </c>
      <c r="J345" s="204" t="s">
        <v>201</v>
      </c>
      <c r="K345" s="204" t="s">
        <v>201</v>
      </c>
      <c r="L345" s="203" t="s">
        <v>182</v>
      </c>
      <c r="N345" s="205">
        <v>12</v>
      </c>
      <c r="O345" s="205">
        <v>4</v>
      </c>
      <c r="P345" s="205">
        <v>6</v>
      </c>
      <c r="V345" s="203">
        <v>1800</v>
      </c>
      <c r="W345" s="203">
        <v>12</v>
      </c>
      <c r="X345" s="204" t="s">
        <v>183</v>
      </c>
      <c r="AB345" s="203" t="s">
        <v>95</v>
      </c>
      <c r="AO345" s="201" t="s">
        <v>113</v>
      </c>
    </row>
    <row r="346" spans="1:41" hidden="1">
      <c r="A346" s="203" t="s">
        <v>763</v>
      </c>
      <c r="B346" s="204" t="s">
        <v>748</v>
      </c>
      <c r="D346" s="203">
        <v>33</v>
      </c>
      <c r="E346" s="203" t="s">
        <v>179</v>
      </c>
      <c r="F346" s="203">
        <v>1946</v>
      </c>
      <c r="G346" s="203">
        <v>70</v>
      </c>
      <c r="H346" s="204" t="s">
        <v>764</v>
      </c>
      <c r="I346" s="204" t="s">
        <v>214</v>
      </c>
      <c r="J346" s="204" t="s">
        <v>113</v>
      </c>
      <c r="K346" s="204" t="s">
        <v>113</v>
      </c>
      <c r="L346" s="203" t="s">
        <v>196</v>
      </c>
      <c r="M346" s="203" t="s">
        <v>647</v>
      </c>
      <c r="O346" s="205">
        <v>1</v>
      </c>
      <c r="P346" s="205">
        <v>10</v>
      </c>
      <c r="V346" s="203">
        <v>900</v>
      </c>
      <c r="W346" s="203">
        <v>6</v>
      </c>
      <c r="X346" s="204" t="s">
        <v>198</v>
      </c>
      <c r="Y346" s="203" t="s">
        <v>199</v>
      </c>
      <c r="AH346" s="203" t="s">
        <v>95</v>
      </c>
      <c r="AI346" s="203" t="s">
        <v>95</v>
      </c>
      <c r="AJ346" s="203" t="s">
        <v>95</v>
      </c>
      <c r="AO346" s="201" t="s">
        <v>113</v>
      </c>
    </row>
    <row r="347" spans="1:41" hidden="1">
      <c r="A347" s="203" t="s">
        <v>765</v>
      </c>
      <c r="B347" s="204" t="s">
        <v>748</v>
      </c>
      <c r="D347" s="203">
        <v>34</v>
      </c>
      <c r="E347" s="203" t="s">
        <v>179</v>
      </c>
      <c r="F347" s="203">
        <v>1962</v>
      </c>
      <c r="G347" s="203">
        <v>60</v>
      </c>
      <c r="H347" s="204" t="s">
        <v>180</v>
      </c>
      <c r="I347" s="204" t="s">
        <v>214</v>
      </c>
      <c r="J347" s="204" t="s">
        <v>113</v>
      </c>
      <c r="K347" s="204" t="s">
        <v>113</v>
      </c>
      <c r="L347" s="203" t="s">
        <v>364</v>
      </c>
      <c r="O347" s="205">
        <v>1.5</v>
      </c>
      <c r="P347" s="205">
        <v>10</v>
      </c>
      <c r="V347" s="203">
        <v>900</v>
      </c>
      <c r="W347" s="203">
        <v>4</v>
      </c>
      <c r="X347" s="204" t="s">
        <v>244</v>
      </c>
      <c r="AH347" s="203" t="s">
        <v>95</v>
      </c>
      <c r="AI347" s="203" t="s">
        <v>95</v>
      </c>
      <c r="AO347" s="201" t="s">
        <v>113</v>
      </c>
    </row>
    <row r="348" spans="1:41" hidden="1">
      <c r="A348" s="203" t="s">
        <v>766</v>
      </c>
      <c r="B348" s="204" t="s">
        <v>748</v>
      </c>
      <c r="D348" s="203">
        <v>37</v>
      </c>
      <c r="E348" s="203" t="s">
        <v>179</v>
      </c>
      <c r="F348" s="203">
        <v>1972</v>
      </c>
      <c r="G348" s="203">
        <v>86</v>
      </c>
      <c r="H348" s="204" t="s">
        <v>180</v>
      </c>
      <c r="I348" s="204" t="s">
        <v>181</v>
      </c>
      <c r="J348" s="204" t="s">
        <v>113</v>
      </c>
      <c r="K348" s="204" t="s">
        <v>113</v>
      </c>
      <c r="L348" s="203" t="s">
        <v>182</v>
      </c>
      <c r="N348" s="205">
        <v>11</v>
      </c>
      <c r="O348" s="205">
        <v>2.5</v>
      </c>
      <c r="P348" s="205">
        <v>4</v>
      </c>
      <c r="V348" s="203">
        <v>1500</v>
      </c>
      <c r="W348" s="203">
        <v>12</v>
      </c>
      <c r="X348" s="204" t="s">
        <v>183</v>
      </c>
      <c r="AI348" s="203" t="s">
        <v>95</v>
      </c>
      <c r="AO348" s="201" t="s">
        <v>113</v>
      </c>
    </row>
    <row r="349" spans="1:41" hidden="1">
      <c r="A349" s="203" t="s">
        <v>767</v>
      </c>
      <c r="B349" s="204" t="s">
        <v>748</v>
      </c>
      <c r="D349" s="203">
        <v>38</v>
      </c>
      <c r="E349" s="203" t="s">
        <v>179</v>
      </c>
      <c r="F349" s="203">
        <v>1961</v>
      </c>
      <c r="G349" s="203">
        <v>52</v>
      </c>
      <c r="H349" s="204" t="s">
        <v>574</v>
      </c>
      <c r="I349" s="204" t="s">
        <v>214</v>
      </c>
      <c r="J349" s="204" t="s">
        <v>113</v>
      </c>
      <c r="K349" s="204" t="s">
        <v>113</v>
      </c>
      <c r="L349" s="203" t="s">
        <v>196</v>
      </c>
      <c r="M349" s="203" t="s">
        <v>768</v>
      </c>
      <c r="O349" s="205">
        <v>1</v>
      </c>
      <c r="P349" s="205">
        <v>10</v>
      </c>
      <c r="V349" s="203">
        <v>600</v>
      </c>
      <c r="W349" s="203">
        <v>0</v>
      </c>
      <c r="X349" s="204" t="s">
        <v>244</v>
      </c>
      <c r="AO349" s="201" t="s">
        <v>113</v>
      </c>
    </row>
    <row r="350" spans="1:41" hidden="1">
      <c r="A350" s="203" t="s">
        <v>769</v>
      </c>
      <c r="B350" s="204" t="s">
        <v>748</v>
      </c>
      <c r="D350" s="203">
        <v>39</v>
      </c>
      <c r="E350" s="203" t="s">
        <v>179</v>
      </c>
      <c r="F350" s="203">
        <v>1965</v>
      </c>
      <c r="G350" s="203">
        <v>120</v>
      </c>
      <c r="H350" s="204" t="s">
        <v>180</v>
      </c>
      <c r="I350" s="204" t="s">
        <v>181</v>
      </c>
      <c r="J350" s="204" t="s">
        <v>113</v>
      </c>
      <c r="K350" s="204" t="s">
        <v>113</v>
      </c>
      <c r="L350" s="203" t="s">
        <v>182</v>
      </c>
      <c r="N350" s="205">
        <v>14</v>
      </c>
      <c r="O350" s="205">
        <v>4</v>
      </c>
      <c r="P350" s="205">
        <v>4</v>
      </c>
      <c r="R350" s="203"/>
      <c r="S350" s="203"/>
      <c r="T350" s="203"/>
      <c r="U350" s="203"/>
      <c r="V350" s="203">
        <v>1800</v>
      </c>
      <c r="W350" s="203">
        <v>12</v>
      </c>
      <c r="X350" s="204" t="s">
        <v>183</v>
      </c>
      <c r="AB350" s="203" t="s">
        <v>95</v>
      </c>
      <c r="AI350" s="203" t="s">
        <v>95</v>
      </c>
      <c r="AJ350" s="203" t="s">
        <v>95</v>
      </c>
      <c r="AO350" s="201" t="s">
        <v>113</v>
      </c>
    </row>
    <row r="351" spans="1:41" hidden="1">
      <c r="A351" s="203" t="s">
        <v>770</v>
      </c>
      <c r="B351" s="204" t="s">
        <v>771</v>
      </c>
      <c r="D351" s="203">
        <v>8</v>
      </c>
      <c r="E351" s="203" t="s">
        <v>179</v>
      </c>
      <c r="F351" s="203">
        <v>1966</v>
      </c>
      <c r="G351" s="203">
        <v>80</v>
      </c>
      <c r="H351" s="204" t="s">
        <v>180</v>
      </c>
      <c r="I351" s="204" t="s">
        <v>181</v>
      </c>
      <c r="J351" s="204" t="s">
        <v>113</v>
      </c>
      <c r="K351" s="204" t="s">
        <v>113</v>
      </c>
      <c r="L351" s="203" t="s">
        <v>182</v>
      </c>
      <c r="N351" s="205">
        <v>16</v>
      </c>
      <c r="O351" s="205" t="s">
        <v>373</v>
      </c>
      <c r="P351" s="205">
        <v>6</v>
      </c>
      <c r="R351" s="203"/>
      <c r="S351" s="203"/>
      <c r="T351" s="203"/>
      <c r="U351" s="203"/>
      <c r="V351" s="203">
        <v>900</v>
      </c>
      <c r="W351" s="203">
        <v>3</v>
      </c>
      <c r="X351" s="204" t="s">
        <v>257</v>
      </c>
      <c r="AO351" s="201" t="s">
        <v>113</v>
      </c>
    </row>
    <row r="352" spans="1:41" hidden="1">
      <c r="A352" s="203" t="s">
        <v>772</v>
      </c>
      <c r="B352" s="204" t="s">
        <v>771</v>
      </c>
      <c r="D352" s="203">
        <v>9</v>
      </c>
      <c r="E352" s="203" t="s">
        <v>179</v>
      </c>
      <c r="F352" s="203">
        <v>1972</v>
      </c>
      <c r="G352" s="203">
        <v>180</v>
      </c>
      <c r="H352" s="204" t="s">
        <v>524</v>
      </c>
      <c r="I352" s="204" t="s">
        <v>181</v>
      </c>
      <c r="J352" s="204" t="s">
        <v>113</v>
      </c>
      <c r="K352" s="204" t="s">
        <v>113</v>
      </c>
      <c r="L352" s="203" t="s">
        <v>182</v>
      </c>
      <c r="N352" s="205">
        <v>26</v>
      </c>
      <c r="O352" s="205">
        <v>5</v>
      </c>
      <c r="P352" s="205">
        <v>10</v>
      </c>
      <c r="R352" s="203"/>
      <c r="S352" s="203"/>
      <c r="T352" s="203"/>
      <c r="U352" s="203"/>
      <c r="V352" s="203">
        <v>2600</v>
      </c>
      <c r="W352" s="203">
        <v>12</v>
      </c>
      <c r="X352" s="204" t="s">
        <v>183</v>
      </c>
      <c r="AB352" s="203" t="s">
        <v>95</v>
      </c>
      <c r="AL352" s="203" t="s">
        <v>95</v>
      </c>
      <c r="AM352" s="203" t="s">
        <v>304</v>
      </c>
      <c r="AO352" s="201" t="s">
        <v>95</v>
      </c>
    </row>
    <row r="353" spans="1:41" hidden="1">
      <c r="A353" s="203" t="s">
        <v>773</v>
      </c>
      <c r="B353" s="204" t="s">
        <v>771</v>
      </c>
      <c r="D353" s="203">
        <v>10</v>
      </c>
      <c r="E353" s="203" t="s">
        <v>179</v>
      </c>
      <c r="F353" s="203">
        <v>1969</v>
      </c>
      <c r="G353" s="203">
        <v>110</v>
      </c>
      <c r="H353" s="204" t="s">
        <v>180</v>
      </c>
      <c r="I353" s="204" t="s">
        <v>181</v>
      </c>
      <c r="J353" s="204" t="s">
        <v>201</v>
      </c>
      <c r="K353" s="204" t="s">
        <v>201</v>
      </c>
      <c r="L353" s="203" t="s">
        <v>182</v>
      </c>
      <c r="N353" s="205">
        <v>14</v>
      </c>
      <c r="R353" s="203"/>
      <c r="S353" s="203"/>
      <c r="T353" s="203" t="s">
        <v>186</v>
      </c>
      <c r="U353" s="203" t="s">
        <v>187</v>
      </c>
      <c r="V353" s="203">
        <v>1800</v>
      </c>
      <c r="W353" s="203">
        <v>12</v>
      </c>
      <c r="X353" s="204" t="s">
        <v>183</v>
      </c>
      <c r="AO353" s="201" t="s">
        <v>113</v>
      </c>
    </row>
    <row r="354" spans="1:41" hidden="1">
      <c r="A354" s="203" t="s">
        <v>774</v>
      </c>
      <c r="B354" s="204" t="s">
        <v>771</v>
      </c>
      <c r="D354" s="203">
        <v>12</v>
      </c>
      <c r="E354" s="203" t="s">
        <v>179</v>
      </c>
      <c r="F354" s="203">
        <v>1970</v>
      </c>
      <c r="G354" s="203">
        <v>100</v>
      </c>
      <c r="H354" s="204" t="s">
        <v>180</v>
      </c>
      <c r="I354" s="204" t="s">
        <v>181</v>
      </c>
      <c r="J354" s="204" t="s">
        <v>113</v>
      </c>
      <c r="K354" s="204" t="s">
        <v>113</v>
      </c>
      <c r="L354" s="203" t="s">
        <v>182</v>
      </c>
      <c r="N354" s="205">
        <v>13</v>
      </c>
      <c r="O354" s="205">
        <v>4</v>
      </c>
      <c r="P354" s="205">
        <v>3</v>
      </c>
      <c r="R354" s="203"/>
      <c r="S354" s="203"/>
      <c r="T354" s="203"/>
      <c r="U354" s="203"/>
      <c r="V354" s="203">
        <v>1600</v>
      </c>
      <c r="W354" s="203">
        <v>6</v>
      </c>
      <c r="X354" s="204" t="s">
        <v>183</v>
      </c>
      <c r="AO354" s="201" t="s">
        <v>113</v>
      </c>
    </row>
    <row r="355" spans="1:41" hidden="1">
      <c r="A355" s="203" t="s">
        <v>775</v>
      </c>
      <c r="B355" s="204" t="s">
        <v>771</v>
      </c>
      <c r="D355" s="203">
        <v>13</v>
      </c>
      <c r="E355" s="203" t="s">
        <v>179</v>
      </c>
      <c r="F355" s="203">
        <v>1962</v>
      </c>
      <c r="G355" s="203">
        <v>100</v>
      </c>
      <c r="H355" s="204" t="s">
        <v>180</v>
      </c>
      <c r="I355" s="204" t="s">
        <v>181</v>
      </c>
      <c r="J355" s="204" t="s">
        <v>201</v>
      </c>
      <c r="K355" s="204" t="s">
        <v>201</v>
      </c>
      <c r="L355" s="203" t="s">
        <v>182</v>
      </c>
      <c r="N355" s="205">
        <v>15</v>
      </c>
      <c r="O355" s="205">
        <v>7</v>
      </c>
      <c r="R355" s="203"/>
      <c r="S355" s="203"/>
      <c r="T355" s="203"/>
      <c r="U355" s="203"/>
      <c r="V355" s="203">
        <v>1800</v>
      </c>
      <c r="W355" s="203">
        <v>6</v>
      </c>
      <c r="X355" s="204" t="s">
        <v>183</v>
      </c>
      <c r="AO355" s="201" t="s">
        <v>113</v>
      </c>
    </row>
    <row r="356" spans="1:41" hidden="1">
      <c r="A356" s="203" t="s">
        <v>776</v>
      </c>
      <c r="B356" s="204" t="s">
        <v>771</v>
      </c>
      <c r="D356" s="203">
        <v>14</v>
      </c>
      <c r="E356" s="203" t="s">
        <v>179</v>
      </c>
      <c r="F356" s="203">
        <v>1961</v>
      </c>
      <c r="G356" s="203">
        <v>100</v>
      </c>
      <c r="H356" s="204" t="s">
        <v>180</v>
      </c>
      <c r="I356" s="204" t="s">
        <v>181</v>
      </c>
      <c r="J356" s="204" t="s">
        <v>113</v>
      </c>
      <c r="K356" s="204" t="s">
        <v>113</v>
      </c>
      <c r="L356" s="203" t="s">
        <v>182</v>
      </c>
      <c r="N356" s="205">
        <v>13</v>
      </c>
      <c r="O356" s="205">
        <v>3</v>
      </c>
      <c r="P356" s="205">
        <v>6</v>
      </c>
      <c r="R356" s="203"/>
      <c r="S356" s="203"/>
      <c r="T356" s="203"/>
      <c r="U356" s="203"/>
      <c r="V356" s="203">
        <v>1800</v>
      </c>
      <c r="W356" s="203">
        <v>12</v>
      </c>
      <c r="X356" s="204" t="s">
        <v>183</v>
      </c>
      <c r="AO356" s="201" t="s">
        <v>113</v>
      </c>
    </row>
    <row r="357" spans="1:41" hidden="1">
      <c r="A357" s="203" t="s">
        <v>777</v>
      </c>
      <c r="B357" s="204" t="s">
        <v>771</v>
      </c>
      <c r="E357" s="203" t="s">
        <v>179</v>
      </c>
      <c r="F357" s="203">
        <v>1991</v>
      </c>
      <c r="G357" s="203">
        <v>110</v>
      </c>
      <c r="H357" s="204" t="s">
        <v>180</v>
      </c>
      <c r="I357" s="204" t="s">
        <v>181</v>
      </c>
      <c r="J357" s="204" t="s">
        <v>201</v>
      </c>
      <c r="K357" s="204" t="s">
        <v>201</v>
      </c>
      <c r="L357" s="203" t="s">
        <v>182</v>
      </c>
      <c r="N357" s="205">
        <v>12</v>
      </c>
      <c r="R357" s="203"/>
      <c r="S357" s="203"/>
      <c r="T357" s="203" t="s">
        <v>186</v>
      </c>
      <c r="U357" s="203" t="s">
        <v>187</v>
      </c>
      <c r="V357" s="203">
        <v>1600</v>
      </c>
      <c r="W357" s="203">
        <v>12</v>
      </c>
      <c r="X357" s="204" t="s">
        <v>183</v>
      </c>
      <c r="AB357" s="203" t="s">
        <v>95</v>
      </c>
      <c r="AO357" s="201" t="s">
        <v>113</v>
      </c>
    </row>
    <row r="358" spans="1:41" hidden="1">
      <c r="A358" s="203" t="s">
        <v>778</v>
      </c>
      <c r="B358" s="204" t="s">
        <v>771</v>
      </c>
      <c r="D358" s="203">
        <v>18</v>
      </c>
      <c r="E358" s="203" t="s">
        <v>179</v>
      </c>
      <c r="F358" s="203">
        <v>1974</v>
      </c>
      <c r="G358" s="203">
        <v>200</v>
      </c>
      <c r="H358" s="204" t="s">
        <v>180</v>
      </c>
      <c r="I358" s="204" t="s">
        <v>181</v>
      </c>
      <c r="J358" s="204" t="s">
        <v>113</v>
      </c>
      <c r="K358" s="204" t="s">
        <v>113</v>
      </c>
      <c r="L358" s="203" t="s">
        <v>182</v>
      </c>
      <c r="N358" s="205">
        <v>26</v>
      </c>
      <c r="P358" s="205">
        <v>15</v>
      </c>
      <c r="R358" s="203"/>
      <c r="S358" s="203"/>
      <c r="T358" s="203" t="s">
        <v>252</v>
      </c>
      <c r="U358" s="203" t="s">
        <v>187</v>
      </c>
      <c r="V358" s="203">
        <v>1800</v>
      </c>
      <c r="W358" s="203">
        <v>12</v>
      </c>
      <c r="X358" s="204" t="s">
        <v>183</v>
      </c>
      <c r="AB358" s="203" t="s">
        <v>95</v>
      </c>
      <c r="AO358" s="201" t="s">
        <v>113</v>
      </c>
    </row>
    <row r="359" spans="1:41" hidden="1">
      <c r="A359" s="203" t="s">
        <v>779</v>
      </c>
      <c r="B359" s="204" t="s">
        <v>771</v>
      </c>
      <c r="D359" s="203">
        <v>20</v>
      </c>
      <c r="E359" s="203" t="s">
        <v>179</v>
      </c>
      <c r="F359" s="203">
        <v>1974</v>
      </c>
      <c r="G359" s="203">
        <v>110</v>
      </c>
      <c r="H359" s="204" t="s">
        <v>180</v>
      </c>
      <c r="I359" s="204" t="s">
        <v>181</v>
      </c>
      <c r="J359" s="204" t="s">
        <v>113</v>
      </c>
      <c r="K359" s="204" t="s">
        <v>113</v>
      </c>
      <c r="L359" s="203" t="s">
        <v>182</v>
      </c>
      <c r="N359" s="205">
        <v>13</v>
      </c>
      <c r="O359" s="205">
        <v>2.5</v>
      </c>
      <c r="P359" s="205">
        <v>9</v>
      </c>
      <c r="V359" s="203">
        <v>1800</v>
      </c>
      <c r="W359" s="203">
        <v>12</v>
      </c>
      <c r="X359" s="204" t="s">
        <v>183</v>
      </c>
      <c r="AO359" s="201" t="s">
        <v>113</v>
      </c>
    </row>
    <row r="360" spans="1:41" hidden="1">
      <c r="A360" s="203" t="s">
        <v>780</v>
      </c>
      <c r="B360" s="204" t="s">
        <v>771</v>
      </c>
      <c r="D360" s="203">
        <v>21</v>
      </c>
      <c r="E360" s="203" t="s">
        <v>179</v>
      </c>
      <c r="F360" s="203">
        <v>1950</v>
      </c>
      <c r="G360" s="203">
        <v>110</v>
      </c>
      <c r="H360" s="204" t="s">
        <v>180</v>
      </c>
      <c r="I360" s="204" t="s">
        <v>181</v>
      </c>
      <c r="J360" s="204" t="s">
        <v>113</v>
      </c>
      <c r="K360" s="204" t="s">
        <v>113</v>
      </c>
      <c r="L360" s="203" t="s">
        <v>182</v>
      </c>
      <c r="N360" s="205">
        <v>16</v>
      </c>
      <c r="P360" s="205">
        <v>15</v>
      </c>
      <c r="T360" s="201" t="s">
        <v>307</v>
      </c>
      <c r="U360" s="201" t="s">
        <v>187</v>
      </c>
      <c r="V360" s="203">
        <v>2000</v>
      </c>
      <c r="W360" s="203">
        <v>12</v>
      </c>
      <c r="X360" s="204" t="s">
        <v>183</v>
      </c>
      <c r="AO360" s="201" t="s">
        <v>113</v>
      </c>
    </row>
    <row r="361" spans="1:41" hidden="1">
      <c r="A361" s="203" t="s">
        <v>781</v>
      </c>
      <c r="B361" s="204" t="s">
        <v>771</v>
      </c>
      <c r="D361" s="203">
        <v>23</v>
      </c>
      <c r="E361" s="203" t="s">
        <v>179</v>
      </c>
      <c r="F361" s="203">
        <v>1975</v>
      </c>
      <c r="G361" s="203">
        <v>150</v>
      </c>
      <c r="H361" s="204" t="s">
        <v>180</v>
      </c>
      <c r="I361" s="204" t="s">
        <v>214</v>
      </c>
      <c r="J361" s="204" t="s">
        <v>113</v>
      </c>
      <c r="K361" s="204" t="s">
        <v>113</v>
      </c>
      <c r="L361" s="203" t="s">
        <v>182</v>
      </c>
      <c r="N361" s="205">
        <v>15</v>
      </c>
      <c r="P361" s="205">
        <v>25</v>
      </c>
      <c r="V361" s="203">
        <v>1800</v>
      </c>
      <c r="W361" s="203">
        <v>15</v>
      </c>
      <c r="X361" s="204" t="s">
        <v>183</v>
      </c>
      <c r="AH361" s="203" t="s">
        <v>95</v>
      </c>
      <c r="AO361" s="201" t="s">
        <v>95</v>
      </c>
    </row>
    <row r="362" spans="1:41" hidden="1">
      <c r="A362" s="203" t="s">
        <v>782</v>
      </c>
      <c r="B362" s="204" t="s">
        <v>771</v>
      </c>
      <c r="D362" s="203">
        <v>28</v>
      </c>
      <c r="E362" s="203" t="s">
        <v>179</v>
      </c>
      <c r="F362" s="203">
        <v>1971</v>
      </c>
      <c r="G362" s="203">
        <v>90</v>
      </c>
      <c r="H362" s="204" t="s">
        <v>180</v>
      </c>
      <c r="I362" s="204" t="s">
        <v>181</v>
      </c>
      <c r="J362" s="204" t="s">
        <v>113</v>
      </c>
      <c r="K362" s="204" t="s">
        <v>113</v>
      </c>
      <c r="L362" s="203" t="s">
        <v>182</v>
      </c>
      <c r="N362" s="205">
        <v>10</v>
      </c>
      <c r="O362" s="205">
        <v>1.5</v>
      </c>
      <c r="P362" s="205">
        <v>12</v>
      </c>
      <c r="V362" s="203">
        <v>1200</v>
      </c>
      <c r="W362" s="203">
        <v>15</v>
      </c>
      <c r="X362" s="204" t="s">
        <v>183</v>
      </c>
      <c r="AO362" s="201" t="s">
        <v>113</v>
      </c>
    </row>
    <row r="363" spans="1:41">
      <c r="A363" s="203" t="s">
        <v>783</v>
      </c>
      <c r="B363" s="204" t="s">
        <v>771</v>
      </c>
      <c r="D363" s="203">
        <v>29</v>
      </c>
      <c r="E363" s="203" t="s">
        <v>179</v>
      </c>
      <c r="F363" s="203">
        <v>2007</v>
      </c>
      <c r="G363" s="203">
        <v>380</v>
      </c>
      <c r="H363" s="204" t="s">
        <v>784</v>
      </c>
      <c r="I363" s="204" t="s">
        <v>181</v>
      </c>
      <c r="J363" s="204" t="s">
        <v>201</v>
      </c>
      <c r="K363" s="204" t="s">
        <v>231</v>
      </c>
      <c r="L363" s="203" t="s">
        <v>182</v>
      </c>
      <c r="N363" s="205">
        <v>35</v>
      </c>
      <c r="O363" s="205" t="s">
        <v>785</v>
      </c>
      <c r="V363" s="203">
        <v>3000</v>
      </c>
      <c r="W363" s="203">
        <v>4</v>
      </c>
      <c r="X363" s="204" t="s">
        <v>183</v>
      </c>
      <c r="AC363" s="203" t="s">
        <v>95</v>
      </c>
      <c r="AD363" s="203" t="s">
        <v>95</v>
      </c>
      <c r="AO363" s="201" t="s">
        <v>113</v>
      </c>
    </row>
    <row r="364" spans="1:41" hidden="1">
      <c r="A364" s="203" t="s">
        <v>786</v>
      </c>
      <c r="B364" s="204" t="s">
        <v>771</v>
      </c>
      <c r="D364" s="203">
        <v>30</v>
      </c>
      <c r="E364" s="203" t="s">
        <v>179</v>
      </c>
      <c r="F364" s="203">
        <v>1961</v>
      </c>
      <c r="G364" s="203">
        <v>110</v>
      </c>
      <c r="H364" s="204" t="s">
        <v>180</v>
      </c>
      <c r="I364" s="204" t="s">
        <v>181</v>
      </c>
      <c r="J364" s="204" t="s">
        <v>113</v>
      </c>
      <c r="K364" s="204" t="s">
        <v>113</v>
      </c>
      <c r="L364" s="203" t="s">
        <v>182</v>
      </c>
      <c r="N364" s="205">
        <v>12</v>
      </c>
      <c r="O364" s="205">
        <v>3</v>
      </c>
      <c r="P364" s="205">
        <v>10</v>
      </c>
      <c r="V364" s="203">
        <v>1800</v>
      </c>
      <c r="W364" s="203">
        <v>12</v>
      </c>
      <c r="X364" s="204" t="s">
        <v>183</v>
      </c>
      <c r="AO364" s="201" t="s">
        <v>113</v>
      </c>
    </row>
    <row r="365" spans="1:41" hidden="1">
      <c r="A365" s="203" t="s">
        <v>787</v>
      </c>
      <c r="B365" s="204" t="s">
        <v>771</v>
      </c>
      <c r="D365" s="203">
        <v>33</v>
      </c>
      <c r="E365" s="203" t="s">
        <v>179</v>
      </c>
      <c r="F365" s="203" t="s">
        <v>788</v>
      </c>
      <c r="G365" s="203">
        <v>150</v>
      </c>
      <c r="H365" s="204" t="s">
        <v>789</v>
      </c>
      <c r="I365" s="204" t="s">
        <v>181</v>
      </c>
      <c r="J365" s="204" t="s">
        <v>201</v>
      </c>
      <c r="K365" s="204" t="s">
        <v>201</v>
      </c>
      <c r="L365" s="203" t="s">
        <v>182</v>
      </c>
      <c r="N365" s="205">
        <v>26</v>
      </c>
      <c r="O365" s="205" t="s">
        <v>430</v>
      </c>
      <c r="P365" s="205">
        <v>10</v>
      </c>
      <c r="V365" s="203">
        <v>3000</v>
      </c>
      <c r="W365" s="203">
        <v>12</v>
      </c>
      <c r="X365" s="204" t="s">
        <v>287</v>
      </c>
      <c r="Y365" s="203" t="s">
        <v>790</v>
      </c>
      <c r="AB365" s="203" t="s">
        <v>95</v>
      </c>
      <c r="AO365" s="201" t="s">
        <v>95</v>
      </c>
    </row>
    <row r="366" spans="1:41" hidden="1">
      <c r="A366" s="203" t="s">
        <v>791</v>
      </c>
      <c r="B366" s="204" t="s">
        <v>771</v>
      </c>
      <c r="D366" s="203">
        <v>37</v>
      </c>
      <c r="E366" s="203" t="s">
        <v>179</v>
      </c>
      <c r="F366" s="203">
        <v>1960</v>
      </c>
      <c r="G366" s="203">
        <v>80</v>
      </c>
      <c r="H366" s="204" t="s">
        <v>180</v>
      </c>
      <c r="I366" s="204" t="s">
        <v>181</v>
      </c>
      <c r="J366" s="204" t="s">
        <v>201</v>
      </c>
      <c r="K366" s="204" t="s">
        <v>201</v>
      </c>
      <c r="L366" s="203" t="s">
        <v>182</v>
      </c>
      <c r="N366" s="205">
        <v>11</v>
      </c>
      <c r="P366" s="205">
        <v>15</v>
      </c>
      <c r="V366" s="203">
        <v>1800</v>
      </c>
      <c r="W366" s="203">
        <v>12</v>
      </c>
      <c r="X366" s="204" t="s">
        <v>183</v>
      </c>
      <c r="AO366" s="201" t="s">
        <v>95</v>
      </c>
    </row>
    <row r="367" spans="1:41" hidden="1">
      <c r="A367" s="203" t="s">
        <v>792</v>
      </c>
      <c r="B367" s="204" t="s">
        <v>771</v>
      </c>
      <c r="D367" s="203">
        <v>39</v>
      </c>
      <c r="E367" s="203" t="s">
        <v>179</v>
      </c>
      <c r="F367" s="203">
        <v>1969</v>
      </c>
      <c r="G367" s="203">
        <v>110</v>
      </c>
      <c r="H367" s="204" t="s">
        <v>180</v>
      </c>
      <c r="I367" s="204" t="s">
        <v>181</v>
      </c>
      <c r="J367" s="204" t="s">
        <v>113</v>
      </c>
      <c r="K367" s="204" t="s">
        <v>113</v>
      </c>
      <c r="L367" s="203" t="s">
        <v>182</v>
      </c>
      <c r="N367" s="205">
        <v>13</v>
      </c>
      <c r="O367" s="205">
        <v>2</v>
      </c>
      <c r="P367" s="205">
        <v>10</v>
      </c>
      <c r="V367" s="203">
        <v>1500</v>
      </c>
      <c r="W367" s="203">
        <v>12</v>
      </c>
      <c r="X367" s="204" t="s">
        <v>183</v>
      </c>
      <c r="AO367" s="201" t="s">
        <v>113</v>
      </c>
    </row>
    <row r="368" spans="1:41" hidden="1">
      <c r="A368" s="203" t="s">
        <v>793</v>
      </c>
      <c r="B368" s="204" t="s">
        <v>771</v>
      </c>
      <c r="D368" s="203">
        <v>40</v>
      </c>
      <c r="E368" s="203" t="s">
        <v>179</v>
      </c>
      <c r="F368" s="203">
        <v>1951</v>
      </c>
      <c r="G368" s="203">
        <v>100</v>
      </c>
      <c r="H368" s="204" t="s">
        <v>229</v>
      </c>
      <c r="I368" s="204" t="s">
        <v>181</v>
      </c>
      <c r="J368" s="204" t="s">
        <v>113</v>
      </c>
      <c r="K368" s="204" t="s">
        <v>113</v>
      </c>
      <c r="L368" s="203" t="s">
        <v>196</v>
      </c>
      <c r="M368" s="203" t="s">
        <v>290</v>
      </c>
      <c r="O368" s="205">
        <v>2</v>
      </c>
      <c r="P368" s="205">
        <v>6</v>
      </c>
      <c r="R368" s="203"/>
      <c r="S368" s="203"/>
      <c r="T368" s="203"/>
      <c r="U368" s="203"/>
      <c r="V368" s="203">
        <v>1000</v>
      </c>
      <c r="W368" s="203">
        <v>6</v>
      </c>
      <c r="X368" s="204" t="s">
        <v>198</v>
      </c>
      <c r="Y368" s="203" t="s">
        <v>199</v>
      </c>
      <c r="AO368" s="201" t="s">
        <v>113</v>
      </c>
    </row>
    <row r="369" spans="1:41" hidden="1">
      <c r="A369" s="203" t="s">
        <v>794</v>
      </c>
      <c r="B369" s="204" t="s">
        <v>771</v>
      </c>
      <c r="D369" s="203">
        <v>41</v>
      </c>
      <c r="E369" s="203" t="s">
        <v>179</v>
      </c>
      <c r="F369" s="203">
        <v>1951</v>
      </c>
      <c r="G369" s="203">
        <v>130</v>
      </c>
      <c r="H369" s="204" t="s">
        <v>795</v>
      </c>
      <c r="I369" s="204" t="s">
        <v>181</v>
      </c>
      <c r="J369" s="204" t="s">
        <v>201</v>
      </c>
      <c r="K369" s="204" t="s">
        <v>201</v>
      </c>
      <c r="L369" s="203" t="s">
        <v>182</v>
      </c>
      <c r="N369" s="205">
        <v>20</v>
      </c>
      <c r="O369" s="205">
        <v>2</v>
      </c>
      <c r="P369" s="205">
        <v>12</v>
      </c>
      <c r="R369" s="203"/>
      <c r="S369" s="203"/>
      <c r="T369" s="203"/>
      <c r="U369" s="203"/>
      <c r="V369" s="203">
        <v>2400</v>
      </c>
      <c r="W369" s="203">
        <v>12</v>
      </c>
      <c r="X369" s="204" t="s">
        <v>183</v>
      </c>
      <c r="AB369" s="203" t="s">
        <v>95</v>
      </c>
      <c r="AO369" s="201" t="s">
        <v>113</v>
      </c>
    </row>
    <row r="370" spans="1:41" hidden="1">
      <c r="A370" s="203" t="s">
        <v>796</v>
      </c>
      <c r="B370" s="204" t="s">
        <v>771</v>
      </c>
      <c r="D370" s="203">
        <v>44</v>
      </c>
      <c r="E370" s="203" t="s">
        <v>179</v>
      </c>
      <c r="F370" s="203">
        <v>1962</v>
      </c>
      <c r="G370" s="203">
        <v>100</v>
      </c>
      <c r="H370" s="204" t="s">
        <v>180</v>
      </c>
      <c r="I370" s="204" t="s">
        <v>181</v>
      </c>
      <c r="J370" s="204" t="s">
        <v>113</v>
      </c>
      <c r="K370" s="204" t="s">
        <v>113</v>
      </c>
      <c r="L370" s="203" t="s">
        <v>182</v>
      </c>
      <c r="N370" s="205">
        <v>12</v>
      </c>
      <c r="O370" s="205">
        <v>1.5</v>
      </c>
      <c r="P370" s="205">
        <v>12</v>
      </c>
      <c r="R370" s="203"/>
      <c r="S370" s="203"/>
      <c r="T370" s="203"/>
      <c r="U370" s="203"/>
      <c r="V370" s="203">
        <v>900</v>
      </c>
      <c r="W370" s="203">
        <v>6</v>
      </c>
      <c r="X370" s="204" t="s">
        <v>244</v>
      </c>
      <c r="AO370" s="201" t="s">
        <v>113</v>
      </c>
    </row>
    <row r="371" spans="1:41" hidden="1">
      <c r="A371" s="203" t="s">
        <v>797</v>
      </c>
      <c r="B371" s="204" t="s">
        <v>798</v>
      </c>
      <c r="D371" s="203">
        <v>2</v>
      </c>
      <c r="E371" s="203" t="s">
        <v>179</v>
      </c>
      <c r="F371" s="203">
        <v>1961</v>
      </c>
      <c r="G371" s="203">
        <v>90</v>
      </c>
      <c r="H371" s="204" t="s">
        <v>180</v>
      </c>
      <c r="I371" s="204" t="s">
        <v>181</v>
      </c>
      <c r="J371" s="204" t="s">
        <v>113</v>
      </c>
      <c r="K371" s="204" t="s">
        <v>113</v>
      </c>
      <c r="L371" s="203" t="s">
        <v>182</v>
      </c>
      <c r="N371" s="205">
        <v>10</v>
      </c>
      <c r="O371" s="205">
        <v>3</v>
      </c>
      <c r="P371" s="205">
        <v>10</v>
      </c>
      <c r="R371" s="203"/>
      <c r="S371" s="203"/>
      <c r="T371" s="203"/>
      <c r="U371" s="203"/>
      <c r="V371" s="203">
        <v>1800</v>
      </c>
      <c r="W371" s="203">
        <v>12</v>
      </c>
      <c r="X371" s="204" t="s">
        <v>183</v>
      </c>
      <c r="AO371" s="201" t="s">
        <v>113</v>
      </c>
    </row>
    <row r="372" spans="1:41" hidden="1">
      <c r="A372" s="203" t="s">
        <v>799</v>
      </c>
      <c r="B372" s="204" t="s">
        <v>798</v>
      </c>
      <c r="D372" s="203">
        <v>4</v>
      </c>
      <c r="E372" s="203" t="s">
        <v>179</v>
      </c>
      <c r="F372" s="203">
        <v>1976</v>
      </c>
      <c r="G372" s="203">
        <v>100</v>
      </c>
      <c r="H372" s="204" t="s">
        <v>185</v>
      </c>
      <c r="I372" s="204" t="s">
        <v>181</v>
      </c>
      <c r="J372" s="204" t="s">
        <v>113</v>
      </c>
      <c r="K372" s="204" t="s">
        <v>113</v>
      </c>
      <c r="L372" s="203" t="s">
        <v>182</v>
      </c>
      <c r="N372" s="205">
        <v>10</v>
      </c>
      <c r="O372" s="205">
        <v>3</v>
      </c>
      <c r="P372" s="205">
        <v>5</v>
      </c>
      <c r="V372" s="203">
        <v>1200</v>
      </c>
      <c r="W372" s="203">
        <v>12</v>
      </c>
      <c r="X372" s="204" t="s">
        <v>183</v>
      </c>
      <c r="AO372" s="201" t="s">
        <v>113</v>
      </c>
    </row>
    <row r="373" spans="1:41" hidden="1">
      <c r="A373" s="203" t="s">
        <v>800</v>
      </c>
      <c r="B373" s="204" t="s">
        <v>798</v>
      </c>
      <c r="D373" s="203">
        <v>4</v>
      </c>
      <c r="E373" s="203" t="s">
        <v>179</v>
      </c>
      <c r="F373" s="203">
        <v>1967</v>
      </c>
      <c r="G373" s="203">
        <v>90</v>
      </c>
      <c r="H373" s="204" t="s">
        <v>801</v>
      </c>
      <c r="I373" s="204" t="s">
        <v>181</v>
      </c>
      <c r="J373" s="204" t="s">
        <v>113</v>
      </c>
      <c r="K373" s="204" t="s">
        <v>113</v>
      </c>
      <c r="L373" s="203" t="s">
        <v>182</v>
      </c>
      <c r="N373" s="205">
        <v>11</v>
      </c>
      <c r="O373" s="205">
        <v>1.5</v>
      </c>
      <c r="P373" s="205">
        <v>10</v>
      </c>
      <c r="V373" s="203">
        <v>1200</v>
      </c>
      <c r="W373" s="203">
        <v>12</v>
      </c>
      <c r="X373" s="204" t="s">
        <v>244</v>
      </c>
      <c r="AO373" s="201" t="s">
        <v>113</v>
      </c>
    </row>
    <row r="374" spans="1:41" hidden="1">
      <c r="A374" s="203" t="s">
        <v>802</v>
      </c>
      <c r="B374" s="204" t="s">
        <v>798</v>
      </c>
      <c r="D374" s="203">
        <v>6</v>
      </c>
      <c r="E374" s="203" t="s">
        <v>179</v>
      </c>
      <c r="F374" s="203">
        <v>1979</v>
      </c>
      <c r="G374" s="203">
        <v>90</v>
      </c>
      <c r="H374" s="204" t="s">
        <v>180</v>
      </c>
      <c r="I374" s="204" t="s">
        <v>181</v>
      </c>
      <c r="J374" s="204" t="s">
        <v>113</v>
      </c>
      <c r="K374" s="204" t="s">
        <v>113</v>
      </c>
      <c r="L374" s="203" t="s">
        <v>182</v>
      </c>
      <c r="N374" s="205">
        <v>10</v>
      </c>
      <c r="O374" s="205">
        <v>3</v>
      </c>
      <c r="P374" s="205">
        <v>10</v>
      </c>
      <c r="V374" s="203">
        <v>1100</v>
      </c>
      <c r="W374" s="203">
        <v>12</v>
      </c>
      <c r="X374" s="204" t="s">
        <v>183</v>
      </c>
      <c r="AO374" s="201" t="s">
        <v>113</v>
      </c>
    </row>
    <row r="375" spans="1:41">
      <c r="A375" s="203" t="s">
        <v>803</v>
      </c>
      <c r="B375" s="204" t="s">
        <v>798</v>
      </c>
      <c r="E375" s="203" t="s">
        <v>179</v>
      </c>
      <c r="F375" s="203">
        <v>2008</v>
      </c>
      <c r="G375" s="203">
        <v>160</v>
      </c>
      <c r="H375" s="204" t="s">
        <v>266</v>
      </c>
      <c r="I375" s="204" t="s">
        <v>181</v>
      </c>
      <c r="J375" s="204" t="s">
        <v>201</v>
      </c>
      <c r="K375" s="204" t="s">
        <v>201</v>
      </c>
      <c r="L375" s="203" t="s">
        <v>182</v>
      </c>
      <c r="N375" s="205">
        <v>20</v>
      </c>
      <c r="O375" s="205" t="s">
        <v>315</v>
      </c>
      <c r="V375" s="203">
        <v>2400</v>
      </c>
      <c r="W375" s="203">
        <v>12</v>
      </c>
      <c r="X375" s="204" t="s">
        <v>183</v>
      </c>
      <c r="AB375" s="203" t="s">
        <v>95</v>
      </c>
      <c r="AC375" s="203" t="s">
        <v>95</v>
      </c>
      <c r="AO375" s="201" t="s">
        <v>95</v>
      </c>
    </row>
    <row r="376" spans="1:41">
      <c r="A376" s="203" t="s">
        <v>804</v>
      </c>
      <c r="B376" s="204" t="s">
        <v>798</v>
      </c>
      <c r="E376" s="203" t="s">
        <v>179</v>
      </c>
      <c r="F376" s="203">
        <v>2013</v>
      </c>
      <c r="G376" s="203">
        <v>130</v>
      </c>
      <c r="H376" s="204" t="s">
        <v>266</v>
      </c>
      <c r="I376" s="204" t="s">
        <v>181</v>
      </c>
      <c r="J376" s="204" t="s">
        <v>201</v>
      </c>
      <c r="K376" s="204" t="s">
        <v>201</v>
      </c>
      <c r="L376" s="203" t="s">
        <v>182</v>
      </c>
      <c r="N376" s="205">
        <v>20</v>
      </c>
      <c r="O376" s="205" t="s">
        <v>655</v>
      </c>
      <c r="V376" s="203">
        <v>2200</v>
      </c>
      <c r="W376" s="203">
        <v>12</v>
      </c>
      <c r="X376" s="204" t="s">
        <v>183</v>
      </c>
      <c r="AC376" s="203" t="s">
        <v>95</v>
      </c>
      <c r="AO376" s="201" t="s">
        <v>113</v>
      </c>
    </row>
    <row r="377" spans="1:41" hidden="1">
      <c r="A377" s="203" t="s">
        <v>805</v>
      </c>
      <c r="B377" s="204" t="s">
        <v>798</v>
      </c>
      <c r="D377" s="203">
        <v>7</v>
      </c>
      <c r="E377" s="203" t="s">
        <v>179</v>
      </c>
      <c r="F377" s="203">
        <v>1989</v>
      </c>
      <c r="G377" s="203">
        <v>120</v>
      </c>
      <c r="H377" s="204" t="s">
        <v>207</v>
      </c>
      <c r="I377" s="204" t="s">
        <v>181</v>
      </c>
      <c r="J377" s="204" t="s">
        <v>113</v>
      </c>
      <c r="K377" s="204" t="s">
        <v>113</v>
      </c>
      <c r="L377" s="203" t="s">
        <v>182</v>
      </c>
      <c r="N377" s="205">
        <v>16</v>
      </c>
      <c r="O377" s="205">
        <v>1</v>
      </c>
      <c r="R377" s="203"/>
      <c r="S377" s="203"/>
      <c r="T377" s="203" t="s">
        <v>806</v>
      </c>
      <c r="U377" s="203" t="s">
        <v>187</v>
      </c>
      <c r="V377" s="203">
        <v>1800</v>
      </c>
      <c r="W377" s="203">
        <v>12</v>
      </c>
      <c r="X377" s="204" t="s">
        <v>257</v>
      </c>
      <c r="AB377" s="203" t="s">
        <v>95</v>
      </c>
      <c r="AO377" s="201" t="s">
        <v>113</v>
      </c>
    </row>
    <row r="378" spans="1:41" hidden="1">
      <c r="A378" s="203" t="s">
        <v>807</v>
      </c>
      <c r="B378" s="204" t="s">
        <v>798</v>
      </c>
      <c r="D378" s="203">
        <v>8</v>
      </c>
      <c r="E378" s="203" t="s">
        <v>179</v>
      </c>
      <c r="F378" s="203">
        <v>2013</v>
      </c>
      <c r="G378" s="203">
        <v>170</v>
      </c>
      <c r="H378" s="204" t="s">
        <v>697</v>
      </c>
      <c r="I378" s="204" t="s">
        <v>181</v>
      </c>
      <c r="J378" s="204" t="s">
        <v>201</v>
      </c>
      <c r="K378" s="204" t="s">
        <v>201</v>
      </c>
      <c r="L378" s="203" t="s">
        <v>182</v>
      </c>
      <c r="N378" s="205">
        <v>25</v>
      </c>
      <c r="O378" s="205" t="s">
        <v>464</v>
      </c>
      <c r="R378" s="203"/>
      <c r="S378" s="203"/>
      <c r="T378" s="203"/>
      <c r="U378" s="203"/>
      <c r="V378" s="203">
        <v>1800</v>
      </c>
      <c r="W378" s="203">
        <v>9</v>
      </c>
      <c r="X378" s="204" t="s">
        <v>183</v>
      </c>
      <c r="AO378" s="201" t="s">
        <v>113</v>
      </c>
    </row>
    <row r="379" spans="1:41">
      <c r="A379" s="203" t="s">
        <v>808</v>
      </c>
      <c r="B379" s="204" t="s">
        <v>798</v>
      </c>
      <c r="D379" s="203">
        <v>11</v>
      </c>
      <c r="E379" s="203" t="s">
        <v>179</v>
      </c>
      <c r="F379" s="203">
        <v>1928</v>
      </c>
      <c r="G379" s="203">
        <v>120</v>
      </c>
      <c r="H379" s="204" t="s">
        <v>180</v>
      </c>
      <c r="I379" s="204" t="s">
        <v>181</v>
      </c>
      <c r="J379" s="204" t="s">
        <v>201</v>
      </c>
      <c r="K379" s="204" t="s">
        <v>113</v>
      </c>
      <c r="L379" s="203" t="s">
        <v>182</v>
      </c>
      <c r="N379" s="205">
        <v>22</v>
      </c>
      <c r="O379" s="205">
        <v>5</v>
      </c>
      <c r="R379" s="203"/>
      <c r="S379" s="203"/>
      <c r="T379" s="203"/>
      <c r="U379" s="203"/>
      <c r="V379" s="203">
        <v>1800</v>
      </c>
      <c r="W379" s="203">
        <v>12</v>
      </c>
      <c r="X379" s="204" t="s">
        <v>183</v>
      </c>
      <c r="AB379" s="203" t="s">
        <v>95</v>
      </c>
      <c r="AC379" s="203" t="s">
        <v>95</v>
      </c>
      <c r="AO379" s="201" t="s">
        <v>113</v>
      </c>
    </row>
    <row r="380" spans="1:41" hidden="1">
      <c r="A380" s="203" t="s">
        <v>809</v>
      </c>
      <c r="B380" s="204" t="s">
        <v>798</v>
      </c>
      <c r="D380" s="203">
        <v>11</v>
      </c>
      <c r="E380" s="203" t="s">
        <v>179</v>
      </c>
      <c r="F380" s="203">
        <v>1971</v>
      </c>
      <c r="G380" s="203">
        <v>110</v>
      </c>
      <c r="H380" s="204" t="s">
        <v>180</v>
      </c>
      <c r="I380" s="204" t="s">
        <v>181</v>
      </c>
      <c r="J380" s="204" t="s">
        <v>201</v>
      </c>
      <c r="K380" s="204" t="s">
        <v>201</v>
      </c>
      <c r="L380" s="203" t="s">
        <v>182</v>
      </c>
      <c r="N380" s="205">
        <v>12</v>
      </c>
      <c r="O380" s="205">
        <v>3</v>
      </c>
      <c r="P380" s="205">
        <v>10</v>
      </c>
      <c r="R380" s="203"/>
      <c r="S380" s="203"/>
      <c r="T380" s="203"/>
      <c r="U380" s="203"/>
      <c r="V380" s="203">
        <v>1600</v>
      </c>
      <c r="W380" s="203">
        <v>12</v>
      </c>
      <c r="X380" s="204" t="s">
        <v>183</v>
      </c>
      <c r="AO380" s="201" t="s">
        <v>113</v>
      </c>
    </row>
    <row r="381" spans="1:41" hidden="1">
      <c r="A381" s="203" t="s">
        <v>810</v>
      </c>
      <c r="B381" s="204" t="s">
        <v>798</v>
      </c>
      <c r="D381" s="203">
        <v>14</v>
      </c>
      <c r="E381" s="203" t="s">
        <v>179</v>
      </c>
      <c r="F381" s="203">
        <v>1981</v>
      </c>
      <c r="G381" s="203">
        <v>90</v>
      </c>
      <c r="H381" s="204" t="s">
        <v>180</v>
      </c>
      <c r="I381" s="204" t="s">
        <v>181</v>
      </c>
      <c r="J381" s="204" t="s">
        <v>113</v>
      </c>
      <c r="K381" s="204" t="s">
        <v>113</v>
      </c>
      <c r="L381" s="203" t="s">
        <v>182</v>
      </c>
      <c r="N381" s="205">
        <v>11</v>
      </c>
      <c r="O381" s="205">
        <v>3</v>
      </c>
      <c r="P381" s="205">
        <v>6</v>
      </c>
      <c r="V381" s="203">
        <v>1800</v>
      </c>
      <c r="W381" s="203">
        <v>12</v>
      </c>
      <c r="X381" s="204" t="s">
        <v>183</v>
      </c>
      <c r="AO381" s="201" t="s">
        <v>113</v>
      </c>
    </row>
    <row r="382" spans="1:41" hidden="1">
      <c r="A382" s="203" t="s">
        <v>811</v>
      </c>
      <c r="B382" s="204" t="s">
        <v>798</v>
      </c>
      <c r="D382" s="203">
        <v>15</v>
      </c>
      <c r="E382" s="203" t="s">
        <v>179</v>
      </c>
      <c r="F382" s="203">
        <v>1961</v>
      </c>
      <c r="G382" s="203">
        <v>100</v>
      </c>
      <c r="H382" s="204" t="s">
        <v>180</v>
      </c>
      <c r="I382" s="204" t="s">
        <v>181</v>
      </c>
      <c r="J382" s="204" t="s">
        <v>113</v>
      </c>
      <c r="K382" s="204" t="s">
        <v>113</v>
      </c>
      <c r="L382" s="203" t="s">
        <v>182</v>
      </c>
      <c r="N382" s="205">
        <v>12</v>
      </c>
      <c r="O382" s="205">
        <v>3</v>
      </c>
      <c r="P382" s="205">
        <v>6</v>
      </c>
      <c r="V382" s="203">
        <v>1200</v>
      </c>
      <c r="W382" s="203">
        <v>6</v>
      </c>
      <c r="X382" s="204" t="s">
        <v>183</v>
      </c>
      <c r="AO382" s="201" t="s">
        <v>113</v>
      </c>
    </row>
    <row r="383" spans="1:41" hidden="1">
      <c r="A383" s="203" t="s">
        <v>812</v>
      </c>
      <c r="B383" s="204" t="s">
        <v>798</v>
      </c>
      <c r="D383" s="203">
        <v>16</v>
      </c>
      <c r="E383" s="203" t="s">
        <v>179</v>
      </c>
      <c r="F383" s="203">
        <v>1982</v>
      </c>
      <c r="G383" s="203">
        <v>100</v>
      </c>
      <c r="H383" s="204" t="s">
        <v>225</v>
      </c>
      <c r="I383" s="204" t="s">
        <v>181</v>
      </c>
      <c r="J383" s="204" t="s">
        <v>113</v>
      </c>
      <c r="K383" s="204" t="s">
        <v>113</v>
      </c>
      <c r="L383" s="203" t="s">
        <v>182</v>
      </c>
      <c r="N383" s="205">
        <v>11</v>
      </c>
      <c r="O383" s="205">
        <v>3</v>
      </c>
      <c r="P383" s="205">
        <v>6</v>
      </c>
      <c r="V383" s="203">
        <v>1200</v>
      </c>
      <c r="W383" s="203">
        <v>12</v>
      </c>
      <c r="X383" s="204" t="s">
        <v>183</v>
      </c>
      <c r="AO383" s="201" t="s">
        <v>113</v>
      </c>
    </row>
    <row r="384" spans="1:41" hidden="1">
      <c r="A384" s="203" t="s">
        <v>813</v>
      </c>
      <c r="B384" s="204" t="s">
        <v>798</v>
      </c>
      <c r="D384" s="203">
        <v>17</v>
      </c>
      <c r="E384" s="203" t="s">
        <v>179</v>
      </c>
      <c r="F384" s="203">
        <v>1972</v>
      </c>
      <c r="G384" s="203">
        <v>100</v>
      </c>
      <c r="H384" s="204" t="s">
        <v>180</v>
      </c>
      <c r="I384" s="204" t="s">
        <v>181</v>
      </c>
      <c r="J384" s="204" t="s">
        <v>113</v>
      </c>
      <c r="K384" s="204" t="s">
        <v>113</v>
      </c>
      <c r="L384" s="203" t="s">
        <v>182</v>
      </c>
      <c r="N384" s="205">
        <v>11</v>
      </c>
      <c r="O384" s="205">
        <v>4</v>
      </c>
      <c r="V384" s="203">
        <v>1800</v>
      </c>
      <c r="W384" s="203">
        <v>12</v>
      </c>
      <c r="X384" s="204" t="s">
        <v>183</v>
      </c>
      <c r="AO384" s="201" t="s">
        <v>113</v>
      </c>
    </row>
    <row r="385" spans="1:41" hidden="1">
      <c r="A385" s="203" t="s">
        <v>814</v>
      </c>
      <c r="B385" s="204" t="s">
        <v>798</v>
      </c>
      <c r="D385" s="203">
        <v>17</v>
      </c>
      <c r="E385" s="203" t="s">
        <v>179</v>
      </c>
      <c r="F385" s="203">
        <v>1981</v>
      </c>
      <c r="G385" s="203">
        <v>100</v>
      </c>
      <c r="H385" s="204" t="s">
        <v>225</v>
      </c>
      <c r="I385" s="204" t="s">
        <v>181</v>
      </c>
      <c r="J385" s="204" t="s">
        <v>113</v>
      </c>
      <c r="K385" s="204" t="s">
        <v>113</v>
      </c>
      <c r="L385" s="203" t="s">
        <v>182</v>
      </c>
      <c r="N385" s="205">
        <v>12</v>
      </c>
      <c r="O385" s="205">
        <v>2.5</v>
      </c>
      <c r="P385" s="205">
        <v>6</v>
      </c>
      <c r="V385" s="203">
        <v>1300</v>
      </c>
      <c r="W385" s="203">
        <v>12</v>
      </c>
      <c r="X385" s="204" t="s">
        <v>183</v>
      </c>
      <c r="AO385" s="201" t="s">
        <v>113</v>
      </c>
    </row>
    <row r="386" spans="1:41" hidden="1">
      <c r="A386" s="203" t="s">
        <v>815</v>
      </c>
      <c r="B386" s="204" t="s">
        <v>798</v>
      </c>
      <c r="D386" s="203">
        <v>35</v>
      </c>
      <c r="E386" s="203" t="s">
        <v>179</v>
      </c>
      <c r="F386" s="203">
        <v>1915</v>
      </c>
      <c r="G386" s="203">
        <v>40</v>
      </c>
      <c r="H386" s="204" t="s">
        <v>180</v>
      </c>
      <c r="I386" s="204" t="s">
        <v>181</v>
      </c>
      <c r="J386" s="204" t="s">
        <v>113</v>
      </c>
      <c r="K386" s="204" t="s">
        <v>113</v>
      </c>
      <c r="L386" s="203" t="s">
        <v>182</v>
      </c>
      <c r="N386" s="205">
        <v>7</v>
      </c>
      <c r="O386" s="205">
        <v>2</v>
      </c>
      <c r="P386" s="205">
        <v>2</v>
      </c>
      <c r="V386" s="203">
        <v>1200</v>
      </c>
      <c r="W386" s="203">
        <v>12</v>
      </c>
      <c r="X386" s="204" t="s">
        <v>244</v>
      </c>
      <c r="AO386" s="201" t="s">
        <v>113</v>
      </c>
    </row>
    <row r="387" spans="1:41" hidden="1">
      <c r="A387" s="203" t="s">
        <v>816</v>
      </c>
      <c r="B387" s="204" t="s">
        <v>798</v>
      </c>
      <c r="D387" s="203">
        <v>35</v>
      </c>
      <c r="E387" s="203" t="s">
        <v>179</v>
      </c>
      <c r="F387" s="203">
        <v>1915</v>
      </c>
      <c r="G387" s="203">
        <v>40</v>
      </c>
      <c r="H387" s="204" t="s">
        <v>180</v>
      </c>
      <c r="I387" s="204" t="s">
        <v>181</v>
      </c>
      <c r="J387" s="204" t="s">
        <v>113</v>
      </c>
      <c r="K387" s="204" t="s">
        <v>113</v>
      </c>
      <c r="L387" s="203" t="s">
        <v>196</v>
      </c>
      <c r="M387" s="203" t="s">
        <v>310</v>
      </c>
      <c r="O387" s="205">
        <v>0.3</v>
      </c>
      <c r="V387" s="203">
        <v>350</v>
      </c>
      <c r="W387" s="203">
        <v>12</v>
      </c>
      <c r="X387" s="204" t="s">
        <v>244</v>
      </c>
      <c r="AO387" s="201" t="s">
        <v>113</v>
      </c>
    </row>
    <row r="388" spans="1:41" hidden="1">
      <c r="A388" s="203" t="s">
        <v>817</v>
      </c>
      <c r="B388" s="204" t="s">
        <v>798</v>
      </c>
      <c r="D388" s="203">
        <v>35</v>
      </c>
      <c r="E388" s="203" t="s">
        <v>179</v>
      </c>
      <c r="F388" s="203">
        <v>1915</v>
      </c>
      <c r="G388" s="203">
        <v>40</v>
      </c>
      <c r="H388" s="204" t="s">
        <v>180</v>
      </c>
      <c r="I388" s="204" t="s">
        <v>181</v>
      </c>
      <c r="J388" s="204" t="s">
        <v>113</v>
      </c>
      <c r="K388" s="204" t="s">
        <v>113</v>
      </c>
      <c r="L388" s="203" t="s">
        <v>364</v>
      </c>
      <c r="O388" s="205">
        <v>1</v>
      </c>
      <c r="P388" s="205">
        <v>6</v>
      </c>
      <c r="V388" s="203">
        <v>700</v>
      </c>
      <c r="W388" s="203">
        <v>17</v>
      </c>
      <c r="X388" s="204" t="s">
        <v>244</v>
      </c>
      <c r="AO388" s="201" t="s">
        <v>113</v>
      </c>
    </row>
    <row r="389" spans="1:41" hidden="1">
      <c r="A389" s="203" t="s">
        <v>818</v>
      </c>
      <c r="B389" s="204" t="s">
        <v>798</v>
      </c>
      <c r="D389" s="203">
        <v>35</v>
      </c>
      <c r="E389" s="203" t="s">
        <v>179</v>
      </c>
      <c r="F389" s="203">
        <v>1915</v>
      </c>
      <c r="G389" s="203">
        <v>40</v>
      </c>
      <c r="H389" s="204" t="s">
        <v>180</v>
      </c>
      <c r="I389" s="204" t="s">
        <v>181</v>
      </c>
      <c r="J389" s="204" t="s">
        <v>113</v>
      </c>
      <c r="K389" s="204" t="s">
        <v>113</v>
      </c>
      <c r="L389" s="203" t="s">
        <v>196</v>
      </c>
      <c r="M389" s="203" t="s">
        <v>310</v>
      </c>
      <c r="O389" s="205">
        <v>1</v>
      </c>
      <c r="P389" s="205">
        <v>3</v>
      </c>
      <c r="V389" s="203">
        <v>600</v>
      </c>
      <c r="W389" s="203">
        <v>4</v>
      </c>
      <c r="X389" s="204" t="s">
        <v>244</v>
      </c>
      <c r="AO389" s="201" t="s">
        <v>113</v>
      </c>
    </row>
    <row r="390" spans="1:41" hidden="1">
      <c r="A390" s="203" t="s">
        <v>819</v>
      </c>
      <c r="B390" s="204" t="s">
        <v>798</v>
      </c>
      <c r="D390" s="203">
        <v>35</v>
      </c>
      <c r="E390" s="203" t="s">
        <v>179</v>
      </c>
      <c r="F390" s="203">
        <v>1915</v>
      </c>
      <c r="G390" s="203">
        <v>40</v>
      </c>
      <c r="H390" s="204" t="s">
        <v>180</v>
      </c>
      <c r="I390" s="204" t="s">
        <v>181</v>
      </c>
      <c r="J390" s="204" t="s">
        <v>113</v>
      </c>
      <c r="K390" s="204" t="s">
        <v>113</v>
      </c>
      <c r="L390" s="203" t="s">
        <v>182</v>
      </c>
      <c r="N390" s="205">
        <v>7</v>
      </c>
      <c r="O390" s="205">
        <v>1.5</v>
      </c>
      <c r="P390" s="205">
        <v>2</v>
      </c>
      <c r="V390" s="203">
        <v>1200</v>
      </c>
      <c r="W390" s="203">
        <v>12</v>
      </c>
      <c r="X390" s="204" t="s">
        <v>183</v>
      </c>
      <c r="AO390" s="201" t="s">
        <v>113</v>
      </c>
    </row>
    <row r="391" spans="1:41" hidden="1">
      <c r="A391" s="203" t="s">
        <v>820</v>
      </c>
      <c r="B391" s="204" t="s">
        <v>798</v>
      </c>
      <c r="D391" s="203">
        <v>42</v>
      </c>
      <c r="E391" s="203" t="s">
        <v>179</v>
      </c>
      <c r="F391" s="203">
        <v>1981</v>
      </c>
      <c r="G391" s="203">
        <v>90</v>
      </c>
      <c r="H391" s="204" t="s">
        <v>180</v>
      </c>
      <c r="I391" s="204" t="s">
        <v>181</v>
      </c>
      <c r="J391" s="204" t="s">
        <v>113</v>
      </c>
      <c r="K391" s="204" t="s">
        <v>113</v>
      </c>
      <c r="L391" s="203" t="s">
        <v>182</v>
      </c>
      <c r="N391" s="205">
        <v>11</v>
      </c>
      <c r="O391" s="205">
        <v>1.5</v>
      </c>
      <c r="P391" s="205">
        <v>6</v>
      </c>
      <c r="V391" s="203">
        <v>1200</v>
      </c>
      <c r="W391" s="203">
        <v>12</v>
      </c>
      <c r="X391" s="204" t="s">
        <v>183</v>
      </c>
      <c r="AO391" s="201" t="s">
        <v>113</v>
      </c>
    </row>
    <row r="392" spans="1:41" hidden="1">
      <c r="A392" s="203" t="s">
        <v>821</v>
      </c>
      <c r="B392" s="204" t="s">
        <v>798</v>
      </c>
      <c r="D392" s="203">
        <v>43</v>
      </c>
      <c r="E392" s="203" t="s">
        <v>179</v>
      </c>
      <c r="F392" s="203">
        <v>1915</v>
      </c>
      <c r="G392" s="203">
        <v>40</v>
      </c>
      <c r="H392" s="204" t="s">
        <v>180</v>
      </c>
      <c r="I392" s="204" t="s">
        <v>214</v>
      </c>
      <c r="J392" s="204" t="s">
        <v>113</v>
      </c>
      <c r="K392" s="204" t="s">
        <v>113</v>
      </c>
      <c r="L392" s="203" t="s">
        <v>196</v>
      </c>
      <c r="M392" s="203" t="s">
        <v>412</v>
      </c>
      <c r="O392" s="205">
        <v>0.5</v>
      </c>
      <c r="P392" s="205">
        <v>6</v>
      </c>
      <c r="V392" s="203">
        <v>600</v>
      </c>
      <c r="W392" s="203">
        <v>0</v>
      </c>
      <c r="X392" s="204" t="s">
        <v>244</v>
      </c>
      <c r="AO392" s="201" t="s">
        <v>113</v>
      </c>
    </row>
    <row r="393" spans="1:41" hidden="1">
      <c r="A393" s="203" t="s">
        <v>822</v>
      </c>
      <c r="B393" s="204" t="s">
        <v>798</v>
      </c>
      <c r="D393" s="203" t="s">
        <v>823</v>
      </c>
      <c r="E393" s="203" t="s">
        <v>179</v>
      </c>
      <c r="F393" s="203">
        <v>1915</v>
      </c>
      <c r="G393" s="203">
        <v>80</v>
      </c>
      <c r="H393" s="204" t="s">
        <v>180</v>
      </c>
      <c r="I393" s="204" t="s">
        <v>181</v>
      </c>
      <c r="J393" s="204" t="s">
        <v>113</v>
      </c>
      <c r="K393" s="204" t="s">
        <v>113</v>
      </c>
      <c r="L393" s="203" t="s">
        <v>182</v>
      </c>
      <c r="N393" s="205">
        <v>8</v>
      </c>
      <c r="T393" s="201" t="s">
        <v>252</v>
      </c>
      <c r="U393" s="201" t="s">
        <v>187</v>
      </c>
      <c r="V393" s="203">
        <v>2400</v>
      </c>
      <c r="W393" s="203">
        <v>5</v>
      </c>
      <c r="X393" s="204" t="s">
        <v>183</v>
      </c>
      <c r="AB393" s="203" t="s">
        <v>95</v>
      </c>
      <c r="AI393" s="203" t="s">
        <v>95</v>
      </c>
      <c r="AJ393" s="203" t="s">
        <v>95</v>
      </c>
      <c r="AO393" s="201" t="s">
        <v>113</v>
      </c>
    </row>
    <row r="394" spans="1:41" hidden="1">
      <c r="A394" s="203" t="s">
        <v>824</v>
      </c>
      <c r="B394" s="204" t="s">
        <v>798</v>
      </c>
      <c r="D394" s="203">
        <v>45</v>
      </c>
      <c r="E394" s="203" t="s">
        <v>179</v>
      </c>
      <c r="F394" s="203">
        <v>1915</v>
      </c>
      <c r="G394" s="203">
        <v>80</v>
      </c>
      <c r="H394" s="204" t="s">
        <v>180</v>
      </c>
      <c r="I394" s="204" t="s">
        <v>181</v>
      </c>
      <c r="J394" s="204" t="s">
        <v>201</v>
      </c>
      <c r="K394" s="204" t="s">
        <v>201</v>
      </c>
      <c r="L394" s="203" t="s">
        <v>182</v>
      </c>
      <c r="N394" s="205">
        <v>11</v>
      </c>
      <c r="T394" s="201" t="s">
        <v>252</v>
      </c>
      <c r="U394" s="201" t="s">
        <v>187</v>
      </c>
      <c r="V394" s="203">
        <v>1800</v>
      </c>
      <c r="W394" s="203">
        <v>6</v>
      </c>
      <c r="X394" s="204" t="s">
        <v>183</v>
      </c>
      <c r="AO394" s="201" t="s">
        <v>113</v>
      </c>
    </row>
    <row r="395" spans="1:41" hidden="1">
      <c r="A395" s="203" t="s">
        <v>825</v>
      </c>
      <c r="B395" s="204" t="s">
        <v>798</v>
      </c>
      <c r="D395" s="203">
        <v>55</v>
      </c>
      <c r="E395" s="203" t="s">
        <v>179</v>
      </c>
      <c r="F395" s="203" t="s">
        <v>826</v>
      </c>
      <c r="G395" s="203">
        <v>120</v>
      </c>
      <c r="H395" s="204" t="s">
        <v>217</v>
      </c>
      <c r="I395" s="204" t="s">
        <v>181</v>
      </c>
      <c r="J395" s="204" t="s">
        <v>201</v>
      </c>
      <c r="K395" s="204" t="s">
        <v>201</v>
      </c>
      <c r="L395" s="203" t="s">
        <v>182</v>
      </c>
      <c r="N395" s="205">
        <v>14</v>
      </c>
      <c r="O395" s="205">
        <v>3</v>
      </c>
      <c r="P395" s="205">
        <v>2</v>
      </c>
      <c r="V395" s="203">
        <v>1500</v>
      </c>
      <c r="W395" s="203">
        <v>12</v>
      </c>
      <c r="X395" s="204" t="s">
        <v>183</v>
      </c>
      <c r="AB395" s="203" t="s">
        <v>95</v>
      </c>
      <c r="AO395" s="201" t="s">
        <v>95</v>
      </c>
    </row>
    <row r="396" spans="1:41" hidden="1">
      <c r="A396" s="203" t="s">
        <v>827</v>
      </c>
      <c r="B396" s="204" t="s">
        <v>798</v>
      </c>
      <c r="D396" s="203">
        <v>57</v>
      </c>
      <c r="E396" s="203" t="s">
        <v>179</v>
      </c>
      <c r="F396" s="203">
        <v>1963</v>
      </c>
      <c r="G396" s="203">
        <v>60</v>
      </c>
      <c r="H396" s="204" t="s">
        <v>180</v>
      </c>
      <c r="I396" s="204" t="s">
        <v>181</v>
      </c>
      <c r="J396" s="204" t="s">
        <v>113</v>
      </c>
      <c r="K396" s="204" t="s">
        <v>113</v>
      </c>
      <c r="L396" s="203" t="s">
        <v>182</v>
      </c>
      <c r="N396" s="205">
        <v>8</v>
      </c>
      <c r="O396" s="205">
        <v>2</v>
      </c>
      <c r="P396" s="205">
        <v>2</v>
      </c>
      <c r="V396" s="203">
        <v>1000</v>
      </c>
      <c r="W396" s="203">
        <v>9</v>
      </c>
      <c r="X396" s="204" t="s">
        <v>183</v>
      </c>
      <c r="AO396" s="201" t="s">
        <v>113</v>
      </c>
    </row>
    <row r="397" spans="1:41">
      <c r="A397" s="203" t="s">
        <v>828</v>
      </c>
      <c r="B397" s="204" t="s">
        <v>798</v>
      </c>
      <c r="D397" s="203">
        <v>58</v>
      </c>
      <c r="E397" s="203" t="s">
        <v>179</v>
      </c>
      <c r="F397" s="203">
        <v>2010</v>
      </c>
      <c r="G397" s="203">
        <v>100</v>
      </c>
      <c r="H397" s="204" t="s">
        <v>829</v>
      </c>
      <c r="I397" s="204" t="s">
        <v>181</v>
      </c>
      <c r="J397" s="204" t="s">
        <v>201</v>
      </c>
      <c r="K397" s="204" t="s">
        <v>231</v>
      </c>
      <c r="L397" s="203" t="s">
        <v>182</v>
      </c>
      <c r="N397" s="205">
        <v>17</v>
      </c>
      <c r="O397" s="205" t="s">
        <v>430</v>
      </c>
      <c r="V397" s="203">
        <v>1800</v>
      </c>
      <c r="W397" s="203">
        <v>12</v>
      </c>
      <c r="X397" s="204" t="s">
        <v>257</v>
      </c>
      <c r="AB397" s="203" t="s">
        <v>95</v>
      </c>
      <c r="AC397" s="203" t="s">
        <v>95</v>
      </c>
      <c r="AO397" s="201" t="s">
        <v>95</v>
      </c>
    </row>
    <row r="398" spans="1:41" hidden="1">
      <c r="A398" s="203" t="s">
        <v>830</v>
      </c>
      <c r="B398" s="204" t="s">
        <v>798</v>
      </c>
      <c r="D398" s="203">
        <v>59</v>
      </c>
      <c r="E398" s="203" t="s">
        <v>179</v>
      </c>
      <c r="F398" s="203">
        <v>2010</v>
      </c>
      <c r="G398" s="203">
        <v>100</v>
      </c>
      <c r="H398" s="204" t="s">
        <v>829</v>
      </c>
      <c r="I398" s="204" t="s">
        <v>181</v>
      </c>
      <c r="J398" s="204" t="s">
        <v>201</v>
      </c>
      <c r="K398" s="204" t="s">
        <v>231</v>
      </c>
      <c r="L398" s="203" t="s">
        <v>182</v>
      </c>
      <c r="N398" s="205">
        <v>20</v>
      </c>
      <c r="O398" s="205" t="s">
        <v>585</v>
      </c>
      <c r="V398" s="203">
        <v>2000</v>
      </c>
      <c r="W398" s="203">
        <v>12</v>
      </c>
      <c r="X398" s="204" t="s">
        <v>257</v>
      </c>
      <c r="AB398" s="203" t="s">
        <v>95</v>
      </c>
      <c r="AO398" s="201" t="s">
        <v>95</v>
      </c>
    </row>
    <row r="399" spans="1:41" hidden="1">
      <c r="A399" s="203" t="s">
        <v>831</v>
      </c>
      <c r="B399" s="204" t="s">
        <v>798</v>
      </c>
      <c r="D399" s="203">
        <v>61</v>
      </c>
      <c r="E399" s="203" t="s">
        <v>179</v>
      </c>
      <c r="F399" s="203">
        <v>1980</v>
      </c>
      <c r="G399" s="203">
        <v>120</v>
      </c>
      <c r="H399" s="204" t="s">
        <v>832</v>
      </c>
      <c r="I399" s="204" t="s">
        <v>181</v>
      </c>
      <c r="J399" s="204" t="s">
        <v>201</v>
      </c>
      <c r="K399" s="204" t="s">
        <v>201</v>
      </c>
      <c r="L399" s="203" t="s">
        <v>182</v>
      </c>
      <c r="N399" s="205">
        <v>20</v>
      </c>
      <c r="T399" s="201" t="s">
        <v>208</v>
      </c>
      <c r="U399" s="201" t="s">
        <v>187</v>
      </c>
      <c r="V399" s="203">
        <v>1800</v>
      </c>
      <c r="W399" s="203">
        <v>12</v>
      </c>
      <c r="X399" s="204" t="s">
        <v>257</v>
      </c>
      <c r="AO399" s="201" t="s">
        <v>95</v>
      </c>
    </row>
    <row r="400" spans="1:41" hidden="1">
      <c r="A400" s="203" t="s">
        <v>833</v>
      </c>
      <c r="B400" s="204" t="s">
        <v>798</v>
      </c>
      <c r="D400" s="203">
        <v>62</v>
      </c>
      <c r="E400" s="203" t="s">
        <v>179</v>
      </c>
      <c r="F400" s="203">
        <v>1991</v>
      </c>
      <c r="G400" s="203">
        <v>68</v>
      </c>
      <c r="H400" s="204" t="s">
        <v>207</v>
      </c>
      <c r="I400" s="204" t="s">
        <v>181</v>
      </c>
      <c r="J400" s="204" t="s">
        <v>201</v>
      </c>
      <c r="K400" s="204" t="s">
        <v>201</v>
      </c>
      <c r="L400" s="203" t="s">
        <v>182</v>
      </c>
      <c r="N400" s="205">
        <v>10</v>
      </c>
      <c r="O400" s="205">
        <v>1</v>
      </c>
      <c r="P400" s="205">
        <v>2</v>
      </c>
      <c r="V400" s="203">
        <v>2400</v>
      </c>
      <c r="W400" s="203">
        <v>12</v>
      </c>
      <c r="X400" s="204" t="s">
        <v>257</v>
      </c>
      <c r="AO400" s="201" t="s">
        <v>113</v>
      </c>
    </row>
    <row r="401" spans="1:41" hidden="1">
      <c r="A401" s="203" t="s">
        <v>834</v>
      </c>
      <c r="B401" s="204" t="s">
        <v>798</v>
      </c>
      <c r="D401" s="203">
        <v>63</v>
      </c>
      <c r="E401" s="203" t="s">
        <v>179</v>
      </c>
      <c r="F401" s="203">
        <v>1995</v>
      </c>
      <c r="G401" s="203">
        <v>68</v>
      </c>
      <c r="H401" s="204" t="s">
        <v>207</v>
      </c>
      <c r="I401" s="204" t="s">
        <v>181</v>
      </c>
      <c r="J401" s="204" t="s">
        <v>201</v>
      </c>
      <c r="K401" s="204" t="s">
        <v>201</v>
      </c>
      <c r="L401" s="203" t="s">
        <v>182</v>
      </c>
      <c r="N401" s="205">
        <v>10</v>
      </c>
      <c r="O401" s="205">
        <v>1</v>
      </c>
      <c r="P401" s="205">
        <v>3</v>
      </c>
      <c r="T401" s="201" t="s">
        <v>325</v>
      </c>
      <c r="U401" s="201" t="s">
        <v>187</v>
      </c>
      <c r="V401" s="203">
        <v>2400</v>
      </c>
      <c r="W401" s="203">
        <v>12</v>
      </c>
      <c r="X401" s="204" t="s">
        <v>257</v>
      </c>
      <c r="AO401" s="201" t="s">
        <v>113</v>
      </c>
    </row>
    <row r="402" spans="1:41" hidden="1">
      <c r="A402" s="203" t="s">
        <v>835</v>
      </c>
      <c r="B402" s="204" t="s">
        <v>798</v>
      </c>
      <c r="D402" s="203">
        <v>95</v>
      </c>
      <c r="E402" s="203" t="s">
        <v>179</v>
      </c>
      <c r="F402" s="203">
        <v>1981</v>
      </c>
      <c r="G402" s="203">
        <v>180</v>
      </c>
      <c r="H402" s="204" t="s">
        <v>190</v>
      </c>
      <c r="I402" s="204" t="s">
        <v>181</v>
      </c>
      <c r="J402" s="204" t="s">
        <v>397</v>
      </c>
      <c r="K402" s="204" t="s">
        <v>320</v>
      </c>
      <c r="L402" s="203" t="s">
        <v>182</v>
      </c>
      <c r="N402" s="205">
        <v>24</v>
      </c>
      <c r="T402" s="201" t="s">
        <v>208</v>
      </c>
      <c r="U402" s="201" t="s">
        <v>187</v>
      </c>
      <c r="V402" s="203">
        <v>1800</v>
      </c>
      <c r="W402" s="203">
        <v>12</v>
      </c>
      <c r="X402" s="204" t="s">
        <v>183</v>
      </c>
      <c r="AO402" s="201" t="s">
        <v>113</v>
      </c>
    </row>
    <row r="403" spans="1:41" hidden="1">
      <c r="A403" s="203" t="s">
        <v>836</v>
      </c>
      <c r="B403" s="204" t="s">
        <v>798</v>
      </c>
      <c r="D403" s="203">
        <v>96</v>
      </c>
      <c r="E403" s="203" t="s">
        <v>179</v>
      </c>
      <c r="F403" s="203">
        <v>1981</v>
      </c>
      <c r="G403" s="203">
        <v>180</v>
      </c>
      <c r="H403" s="204" t="s">
        <v>190</v>
      </c>
      <c r="I403" s="204" t="s">
        <v>181</v>
      </c>
      <c r="J403" s="204" t="s">
        <v>113</v>
      </c>
      <c r="K403" s="204" t="s">
        <v>113</v>
      </c>
      <c r="L403" s="203" t="s">
        <v>182</v>
      </c>
      <c r="N403" s="205">
        <v>24</v>
      </c>
      <c r="T403" s="201" t="s">
        <v>806</v>
      </c>
      <c r="U403" s="201" t="s">
        <v>187</v>
      </c>
      <c r="V403" s="203">
        <v>2000</v>
      </c>
      <c r="W403" s="203">
        <v>12</v>
      </c>
      <c r="X403" s="204" t="s">
        <v>183</v>
      </c>
      <c r="AO403" s="201" t="s">
        <v>113</v>
      </c>
    </row>
    <row r="404" spans="1:41" hidden="1">
      <c r="A404" s="203" t="s">
        <v>837</v>
      </c>
      <c r="B404" s="204" t="s">
        <v>838</v>
      </c>
      <c r="D404" s="203">
        <v>19</v>
      </c>
      <c r="E404" s="203" t="s">
        <v>179</v>
      </c>
      <c r="F404" s="203">
        <v>1971</v>
      </c>
      <c r="G404" s="203">
        <v>110</v>
      </c>
      <c r="H404" s="204" t="s">
        <v>180</v>
      </c>
      <c r="I404" s="204" t="s">
        <v>181</v>
      </c>
      <c r="J404" s="204" t="s">
        <v>113</v>
      </c>
      <c r="K404" s="204" t="s">
        <v>113</v>
      </c>
      <c r="L404" s="203" t="s">
        <v>182</v>
      </c>
      <c r="N404" s="205">
        <v>12</v>
      </c>
      <c r="T404" s="201" t="s">
        <v>186</v>
      </c>
      <c r="U404" s="201" t="s">
        <v>187</v>
      </c>
      <c r="V404" s="203">
        <v>1800</v>
      </c>
      <c r="W404" s="203">
        <v>12</v>
      </c>
      <c r="X404" s="204" t="s">
        <v>183</v>
      </c>
      <c r="AO404" s="201" t="s">
        <v>113</v>
      </c>
    </row>
    <row r="405" spans="1:41" hidden="1">
      <c r="A405" s="203" t="s">
        <v>839</v>
      </c>
      <c r="B405" s="204" t="s">
        <v>840</v>
      </c>
      <c r="D405" s="203">
        <v>3</v>
      </c>
      <c r="E405" s="203" t="s">
        <v>179</v>
      </c>
      <c r="F405" s="203">
        <v>1967</v>
      </c>
      <c r="G405" s="203">
        <v>120</v>
      </c>
      <c r="H405" s="204" t="s">
        <v>507</v>
      </c>
      <c r="I405" s="204" t="s">
        <v>181</v>
      </c>
      <c r="J405" s="204" t="s">
        <v>113</v>
      </c>
      <c r="K405" s="204" t="s">
        <v>113</v>
      </c>
      <c r="L405" s="203" t="s">
        <v>182</v>
      </c>
      <c r="N405" s="205">
        <v>15</v>
      </c>
      <c r="O405" s="205" t="s">
        <v>464</v>
      </c>
      <c r="V405" s="203">
        <v>2400</v>
      </c>
      <c r="W405" s="203">
        <v>12</v>
      </c>
      <c r="X405" s="204" t="s">
        <v>226</v>
      </c>
      <c r="AO405" s="201" t="s">
        <v>95</v>
      </c>
    </row>
    <row r="406" spans="1:41" hidden="1">
      <c r="A406" s="203" t="s">
        <v>841</v>
      </c>
      <c r="B406" s="204" t="s">
        <v>840</v>
      </c>
      <c r="D406" s="203">
        <v>3</v>
      </c>
      <c r="E406" s="203" t="s">
        <v>179</v>
      </c>
      <c r="F406" s="203">
        <v>1956</v>
      </c>
      <c r="G406" s="203">
        <v>60</v>
      </c>
      <c r="H406" s="204" t="s">
        <v>574</v>
      </c>
      <c r="I406" s="204" t="s">
        <v>181</v>
      </c>
      <c r="J406" s="204" t="s">
        <v>113</v>
      </c>
      <c r="K406" s="204" t="s">
        <v>113</v>
      </c>
      <c r="L406" s="203" t="s">
        <v>196</v>
      </c>
      <c r="M406" s="203" t="s">
        <v>842</v>
      </c>
      <c r="O406" s="205">
        <v>0.5</v>
      </c>
      <c r="P406" s="205">
        <v>6</v>
      </c>
      <c r="V406" s="203">
        <v>300</v>
      </c>
      <c r="W406" s="203">
        <v>0</v>
      </c>
      <c r="X406" s="204" t="s">
        <v>244</v>
      </c>
      <c r="AO406" s="201" t="s">
        <v>113</v>
      </c>
    </row>
    <row r="407" spans="1:41" hidden="1">
      <c r="A407" s="203" t="s">
        <v>843</v>
      </c>
      <c r="B407" s="204" t="s">
        <v>840</v>
      </c>
      <c r="D407" s="203">
        <v>5</v>
      </c>
      <c r="E407" s="203" t="s">
        <v>179</v>
      </c>
      <c r="F407" s="203">
        <v>1950</v>
      </c>
      <c r="G407" s="203">
        <v>100</v>
      </c>
      <c r="H407" s="204" t="s">
        <v>180</v>
      </c>
      <c r="I407" s="204" t="s">
        <v>181</v>
      </c>
      <c r="J407" s="204" t="s">
        <v>201</v>
      </c>
      <c r="K407" s="204" t="s">
        <v>113</v>
      </c>
      <c r="L407" s="203" t="s">
        <v>182</v>
      </c>
      <c r="N407" s="205">
        <v>20</v>
      </c>
      <c r="O407" s="205" t="s">
        <v>430</v>
      </c>
      <c r="V407" s="203">
        <v>1200</v>
      </c>
      <c r="W407" s="203">
        <v>12</v>
      </c>
      <c r="X407" s="204" t="s">
        <v>183</v>
      </c>
      <c r="AB407" s="203" t="s">
        <v>95</v>
      </c>
      <c r="AO407" s="201" t="s">
        <v>95</v>
      </c>
    </row>
    <row r="408" spans="1:41" hidden="1">
      <c r="A408" s="203" t="s">
        <v>844</v>
      </c>
      <c r="B408" s="204" t="s">
        <v>840</v>
      </c>
      <c r="D408" s="203">
        <v>8</v>
      </c>
      <c r="E408" s="203" t="s">
        <v>179</v>
      </c>
      <c r="F408" s="203">
        <v>1951</v>
      </c>
      <c r="G408" s="203">
        <v>50</v>
      </c>
      <c r="H408" s="204" t="s">
        <v>229</v>
      </c>
      <c r="I408" s="204" t="s">
        <v>195</v>
      </c>
      <c r="J408" s="204" t="s">
        <v>113</v>
      </c>
      <c r="K408" s="204" t="s">
        <v>113</v>
      </c>
      <c r="L408" s="203" t="s">
        <v>196</v>
      </c>
      <c r="M408" s="203" t="s">
        <v>842</v>
      </c>
      <c r="O408" s="205">
        <v>1</v>
      </c>
      <c r="P408" s="205">
        <v>6</v>
      </c>
      <c r="V408" s="203">
        <v>400</v>
      </c>
      <c r="W408" s="203">
        <v>0</v>
      </c>
      <c r="X408" s="204" t="s">
        <v>244</v>
      </c>
      <c r="AO408" s="201" t="s">
        <v>113</v>
      </c>
    </row>
    <row r="409" spans="1:41" hidden="1">
      <c r="A409" s="203" t="s">
        <v>845</v>
      </c>
      <c r="B409" s="204" t="s">
        <v>840</v>
      </c>
      <c r="D409" s="203">
        <v>9</v>
      </c>
      <c r="E409" s="203" t="s">
        <v>179</v>
      </c>
      <c r="F409" s="203">
        <v>1968</v>
      </c>
      <c r="G409" s="203">
        <v>85</v>
      </c>
      <c r="H409" s="204" t="s">
        <v>463</v>
      </c>
      <c r="I409" s="204" t="s">
        <v>181</v>
      </c>
      <c r="J409" s="204" t="s">
        <v>113</v>
      </c>
      <c r="K409" s="204" t="s">
        <v>113</v>
      </c>
      <c r="L409" s="203" t="s">
        <v>196</v>
      </c>
      <c r="M409" s="203" t="s">
        <v>846</v>
      </c>
      <c r="O409" s="205">
        <v>1.5</v>
      </c>
      <c r="P409" s="205">
        <v>6</v>
      </c>
      <c r="V409" s="203">
        <v>720</v>
      </c>
      <c r="W409" s="203">
        <v>3</v>
      </c>
      <c r="X409" s="204" t="s">
        <v>244</v>
      </c>
      <c r="AO409" s="201" t="s">
        <v>113</v>
      </c>
    </row>
    <row r="410" spans="1:41" hidden="1">
      <c r="A410" s="203" t="s">
        <v>847</v>
      </c>
      <c r="B410" s="204" t="s">
        <v>840</v>
      </c>
      <c r="D410" s="203">
        <v>11</v>
      </c>
      <c r="E410" s="203" t="s">
        <v>179</v>
      </c>
      <c r="F410" s="203">
        <v>1954</v>
      </c>
      <c r="G410" s="203">
        <v>100</v>
      </c>
      <c r="H410" s="204" t="s">
        <v>185</v>
      </c>
      <c r="I410" s="204" t="s">
        <v>181</v>
      </c>
      <c r="J410" s="204" t="s">
        <v>113</v>
      </c>
      <c r="K410" s="204" t="s">
        <v>113</v>
      </c>
      <c r="L410" s="203" t="s">
        <v>182</v>
      </c>
      <c r="N410" s="205">
        <v>13</v>
      </c>
      <c r="O410" s="205">
        <v>1.5</v>
      </c>
      <c r="P410" s="205">
        <v>6</v>
      </c>
      <c r="V410" s="203">
        <v>1200</v>
      </c>
      <c r="W410" s="203">
        <v>6</v>
      </c>
      <c r="X410" s="204" t="s">
        <v>183</v>
      </c>
      <c r="AO410" s="201" t="s">
        <v>113</v>
      </c>
    </row>
    <row r="411" spans="1:41" hidden="1">
      <c r="A411" s="203" t="s">
        <v>848</v>
      </c>
      <c r="B411" s="204" t="s">
        <v>840</v>
      </c>
      <c r="D411" s="203">
        <v>12</v>
      </c>
      <c r="E411" s="203" t="s">
        <v>179</v>
      </c>
      <c r="F411" s="203">
        <v>1958</v>
      </c>
      <c r="G411" s="203">
        <v>90</v>
      </c>
      <c r="H411" s="204" t="s">
        <v>185</v>
      </c>
      <c r="I411" s="204" t="s">
        <v>181</v>
      </c>
      <c r="J411" s="204" t="s">
        <v>113</v>
      </c>
      <c r="K411" s="204" t="s">
        <v>113</v>
      </c>
      <c r="L411" s="203" t="s">
        <v>196</v>
      </c>
      <c r="M411" s="203" t="s">
        <v>290</v>
      </c>
      <c r="O411" s="205">
        <v>0.4</v>
      </c>
      <c r="P411" s="205">
        <v>2</v>
      </c>
      <c r="V411" s="203">
        <v>900</v>
      </c>
      <c r="W411" s="203">
        <v>24</v>
      </c>
      <c r="X411" s="204" t="s">
        <v>263</v>
      </c>
      <c r="AO411" s="201" t="s">
        <v>113</v>
      </c>
    </row>
    <row r="412" spans="1:41" hidden="1">
      <c r="A412" s="203" t="s">
        <v>849</v>
      </c>
      <c r="B412" s="204" t="s">
        <v>840</v>
      </c>
      <c r="D412" s="203">
        <v>13</v>
      </c>
      <c r="E412" s="203" t="s">
        <v>179</v>
      </c>
      <c r="F412" s="203">
        <v>1961</v>
      </c>
      <c r="G412" s="203">
        <v>92</v>
      </c>
      <c r="H412" s="204" t="s">
        <v>185</v>
      </c>
      <c r="I412" s="204" t="s">
        <v>181</v>
      </c>
      <c r="J412" s="204" t="s">
        <v>113</v>
      </c>
      <c r="K412" s="204" t="s">
        <v>113</v>
      </c>
      <c r="L412" s="203" t="s">
        <v>182</v>
      </c>
      <c r="N412" s="205">
        <v>10</v>
      </c>
      <c r="O412" s="205">
        <v>2</v>
      </c>
      <c r="P412" s="205">
        <v>6</v>
      </c>
      <c r="V412" s="203">
        <v>900</v>
      </c>
      <c r="W412" s="203">
        <v>12</v>
      </c>
      <c r="X412" s="204" t="s">
        <v>183</v>
      </c>
      <c r="AO412" s="201" t="s">
        <v>113</v>
      </c>
    </row>
    <row r="413" spans="1:41" hidden="1">
      <c r="A413" s="203" t="s">
        <v>850</v>
      </c>
      <c r="B413" s="204" t="s">
        <v>840</v>
      </c>
      <c r="D413" s="203">
        <v>16</v>
      </c>
      <c r="E413" s="203" t="s">
        <v>179</v>
      </c>
      <c r="F413" s="203">
        <v>1949</v>
      </c>
      <c r="G413" s="203">
        <v>40</v>
      </c>
      <c r="H413" s="204" t="s">
        <v>229</v>
      </c>
      <c r="I413" s="204" t="s">
        <v>181</v>
      </c>
      <c r="J413" s="204" t="s">
        <v>113</v>
      </c>
      <c r="K413" s="204" t="s">
        <v>113</v>
      </c>
      <c r="L413" s="203" t="s">
        <v>196</v>
      </c>
      <c r="M413" s="203" t="s">
        <v>310</v>
      </c>
      <c r="O413" s="205">
        <v>1</v>
      </c>
      <c r="P413" s="205">
        <v>4</v>
      </c>
      <c r="V413" s="203">
        <v>600</v>
      </c>
      <c r="W413" s="203">
        <v>0</v>
      </c>
      <c r="X413" s="204" t="s">
        <v>244</v>
      </c>
      <c r="AO413" s="201" t="s">
        <v>113</v>
      </c>
    </row>
    <row r="414" spans="1:41" hidden="1">
      <c r="A414" s="203" t="s">
        <v>851</v>
      </c>
      <c r="B414" s="204" t="s">
        <v>840</v>
      </c>
      <c r="D414" s="203">
        <v>23</v>
      </c>
      <c r="E414" s="203" t="s">
        <v>179</v>
      </c>
      <c r="F414" s="203">
        <v>1981</v>
      </c>
      <c r="G414" s="203">
        <v>180</v>
      </c>
      <c r="H414" s="204" t="s">
        <v>306</v>
      </c>
      <c r="I414" s="204" t="s">
        <v>181</v>
      </c>
      <c r="J414" s="204" t="s">
        <v>113</v>
      </c>
      <c r="K414" s="204" t="s">
        <v>113</v>
      </c>
      <c r="L414" s="203" t="s">
        <v>182</v>
      </c>
      <c r="N414" s="205">
        <v>22</v>
      </c>
      <c r="P414" s="205">
        <v>30</v>
      </c>
      <c r="V414" s="203">
        <v>2400</v>
      </c>
      <c r="W414" s="203">
        <v>15</v>
      </c>
      <c r="X414" s="204" t="s">
        <v>257</v>
      </c>
      <c r="AB414" s="203" t="s">
        <v>95</v>
      </c>
      <c r="AO414" s="201" t="s">
        <v>113</v>
      </c>
    </row>
    <row r="415" spans="1:41" hidden="1">
      <c r="A415" s="203" t="s">
        <v>852</v>
      </c>
      <c r="B415" s="204" t="s">
        <v>840</v>
      </c>
      <c r="D415" s="203">
        <v>25</v>
      </c>
      <c r="E415" s="203" t="s">
        <v>179</v>
      </c>
      <c r="F415" s="203">
        <v>1962</v>
      </c>
      <c r="G415" s="203">
        <v>110</v>
      </c>
      <c r="H415" s="204" t="s">
        <v>574</v>
      </c>
      <c r="I415" s="204" t="s">
        <v>181</v>
      </c>
      <c r="J415" s="204" t="s">
        <v>113</v>
      </c>
      <c r="K415" s="204" t="s">
        <v>113</v>
      </c>
      <c r="L415" s="203" t="s">
        <v>182</v>
      </c>
      <c r="N415" s="205">
        <v>20</v>
      </c>
      <c r="O415" s="205" t="s">
        <v>655</v>
      </c>
      <c r="V415" s="203">
        <v>2200</v>
      </c>
      <c r="W415" s="203">
        <v>12</v>
      </c>
      <c r="X415" s="204" t="s">
        <v>183</v>
      </c>
      <c r="AO415" s="201" t="s">
        <v>113</v>
      </c>
    </row>
    <row r="416" spans="1:41" hidden="1">
      <c r="A416" s="203" t="s">
        <v>853</v>
      </c>
      <c r="B416" s="204" t="s">
        <v>840</v>
      </c>
      <c r="D416" s="203">
        <v>28</v>
      </c>
      <c r="E416" s="203" t="s">
        <v>179</v>
      </c>
      <c r="F416" s="203">
        <v>1951</v>
      </c>
      <c r="G416" s="203">
        <v>60</v>
      </c>
      <c r="H416" s="204" t="s">
        <v>229</v>
      </c>
      <c r="I416" s="204" t="s">
        <v>214</v>
      </c>
      <c r="J416" s="204" t="s">
        <v>113</v>
      </c>
      <c r="K416" s="204" t="s">
        <v>113</v>
      </c>
      <c r="L416" s="203" t="s">
        <v>364</v>
      </c>
      <c r="O416" s="205">
        <v>1</v>
      </c>
      <c r="P416" s="205">
        <v>6</v>
      </c>
      <c r="V416" s="203">
        <v>600</v>
      </c>
      <c r="W416" s="203">
        <v>0</v>
      </c>
      <c r="X416" s="204" t="s">
        <v>244</v>
      </c>
      <c r="AO416" s="201" t="s">
        <v>113</v>
      </c>
    </row>
    <row r="417" spans="1:41" hidden="1">
      <c r="A417" s="203" t="s">
        <v>854</v>
      </c>
      <c r="B417" s="204" t="s">
        <v>840</v>
      </c>
      <c r="D417" s="203">
        <v>29</v>
      </c>
      <c r="E417" s="203" t="s">
        <v>179</v>
      </c>
      <c r="F417" s="203">
        <v>1981</v>
      </c>
      <c r="G417" s="203">
        <v>180</v>
      </c>
      <c r="H417" s="204" t="s">
        <v>180</v>
      </c>
      <c r="I417" s="204" t="s">
        <v>181</v>
      </c>
      <c r="J417" s="204" t="s">
        <v>113</v>
      </c>
      <c r="K417" s="204" t="s">
        <v>113</v>
      </c>
      <c r="L417" s="203" t="s">
        <v>182</v>
      </c>
      <c r="N417" s="205">
        <v>26</v>
      </c>
      <c r="O417" s="205">
        <v>3</v>
      </c>
      <c r="P417" s="205">
        <v>6</v>
      </c>
      <c r="T417" s="201" t="s">
        <v>307</v>
      </c>
      <c r="U417" s="201" t="s">
        <v>187</v>
      </c>
      <c r="V417" s="203">
        <v>2400</v>
      </c>
      <c r="W417" s="203">
        <v>12</v>
      </c>
      <c r="X417" s="204" t="s">
        <v>183</v>
      </c>
      <c r="AO417" s="201" t="s">
        <v>113</v>
      </c>
    </row>
    <row r="418" spans="1:41">
      <c r="A418" s="203" t="s">
        <v>855</v>
      </c>
      <c r="B418" s="204" t="s">
        <v>840</v>
      </c>
      <c r="D418" s="203">
        <v>31</v>
      </c>
      <c r="E418" s="203" t="s">
        <v>179</v>
      </c>
      <c r="F418" s="203">
        <v>1954</v>
      </c>
      <c r="G418" s="203">
        <v>130</v>
      </c>
      <c r="H418" s="204" t="s">
        <v>180</v>
      </c>
      <c r="I418" s="204" t="s">
        <v>181</v>
      </c>
      <c r="J418" s="204" t="s">
        <v>113</v>
      </c>
      <c r="K418" s="204" t="s">
        <v>113</v>
      </c>
      <c r="L418" s="203" t="s">
        <v>182</v>
      </c>
      <c r="N418" s="205">
        <v>20</v>
      </c>
      <c r="O418" s="205">
        <v>4</v>
      </c>
      <c r="T418" s="201" t="s">
        <v>307</v>
      </c>
      <c r="U418" s="201" t="s">
        <v>187</v>
      </c>
      <c r="V418" s="203">
        <v>2400</v>
      </c>
      <c r="W418" s="203">
        <v>15</v>
      </c>
      <c r="X418" s="204" t="s">
        <v>278</v>
      </c>
      <c r="Z418" s="203" t="s">
        <v>279</v>
      </c>
      <c r="AC418" s="203" t="s">
        <v>95</v>
      </c>
      <c r="AO418" s="201" t="s">
        <v>95</v>
      </c>
    </row>
    <row r="419" spans="1:41" hidden="1">
      <c r="A419" s="203" t="s">
        <v>856</v>
      </c>
      <c r="B419" s="204" t="s">
        <v>840</v>
      </c>
      <c r="D419" s="203">
        <v>32</v>
      </c>
      <c r="E419" s="203" t="s">
        <v>179</v>
      </c>
      <c r="F419" s="203">
        <v>1956</v>
      </c>
      <c r="G419" s="203">
        <v>96</v>
      </c>
      <c r="H419" s="204" t="s">
        <v>574</v>
      </c>
      <c r="I419" s="204" t="s">
        <v>181</v>
      </c>
      <c r="J419" s="204" t="s">
        <v>113</v>
      </c>
      <c r="K419" s="204" t="s">
        <v>113</v>
      </c>
      <c r="L419" s="203" t="s">
        <v>182</v>
      </c>
      <c r="N419" s="205">
        <v>16</v>
      </c>
      <c r="O419" s="205" t="s">
        <v>296</v>
      </c>
      <c r="V419" s="203">
        <v>2200</v>
      </c>
      <c r="W419" s="203">
        <v>12</v>
      </c>
      <c r="X419" s="204" t="s">
        <v>183</v>
      </c>
      <c r="AO419" s="201" t="s">
        <v>113</v>
      </c>
    </row>
    <row r="420" spans="1:41" hidden="1">
      <c r="A420" s="203" t="s">
        <v>857</v>
      </c>
      <c r="B420" s="204" t="s">
        <v>840</v>
      </c>
      <c r="D420" s="203">
        <v>33</v>
      </c>
      <c r="E420" s="203" t="s">
        <v>179</v>
      </c>
      <c r="F420" s="203">
        <v>1982</v>
      </c>
      <c r="G420" s="203">
        <v>160</v>
      </c>
      <c r="H420" s="204" t="s">
        <v>180</v>
      </c>
      <c r="I420" s="204" t="s">
        <v>181</v>
      </c>
      <c r="J420" s="204" t="s">
        <v>113</v>
      </c>
      <c r="K420" s="204" t="s">
        <v>113</v>
      </c>
      <c r="L420" s="203" t="s">
        <v>182</v>
      </c>
      <c r="N420" s="205">
        <v>24</v>
      </c>
      <c r="T420" s="201">
        <v>6</v>
      </c>
      <c r="U420" s="201" t="s">
        <v>187</v>
      </c>
      <c r="V420" s="203">
        <v>1800</v>
      </c>
      <c r="W420" s="203">
        <v>12</v>
      </c>
      <c r="X420" s="204" t="s">
        <v>183</v>
      </c>
      <c r="AB420" s="203" t="s">
        <v>95</v>
      </c>
      <c r="AO420" s="201" t="s">
        <v>113</v>
      </c>
    </row>
    <row r="421" spans="1:41" hidden="1">
      <c r="A421" s="203" t="s">
        <v>858</v>
      </c>
      <c r="B421" s="204" t="s">
        <v>840</v>
      </c>
      <c r="D421" s="203">
        <v>35</v>
      </c>
      <c r="E421" s="203" t="s">
        <v>179</v>
      </c>
      <c r="F421" s="203">
        <v>1954</v>
      </c>
      <c r="G421" s="203">
        <v>80</v>
      </c>
      <c r="H421" s="204" t="s">
        <v>192</v>
      </c>
      <c r="I421" s="204" t="s">
        <v>181</v>
      </c>
      <c r="J421" s="204" t="s">
        <v>113</v>
      </c>
      <c r="K421" s="204" t="s">
        <v>113</v>
      </c>
      <c r="L421" s="203" t="s">
        <v>182</v>
      </c>
      <c r="N421" s="205">
        <v>12</v>
      </c>
      <c r="O421" s="205">
        <v>2</v>
      </c>
      <c r="P421" s="205">
        <v>6</v>
      </c>
      <c r="V421" s="203">
        <v>1200</v>
      </c>
      <c r="W421" s="203">
        <v>12</v>
      </c>
      <c r="X421" s="204" t="s">
        <v>183</v>
      </c>
      <c r="AO421" s="201" t="s">
        <v>113</v>
      </c>
    </row>
    <row r="422" spans="1:41" hidden="1">
      <c r="A422" s="203" t="s">
        <v>859</v>
      </c>
      <c r="B422" s="204" t="s">
        <v>840</v>
      </c>
      <c r="D422" s="203">
        <v>36</v>
      </c>
      <c r="E422" s="203" t="s">
        <v>179</v>
      </c>
      <c r="F422" s="203">
        <v>1961</v>
      </c>
      <c r="G422" s="203">
        <v>80</v>
      </c>
      <c r="H422" s="204" t="s">
        <v>192</v>
      </c>
      <c r="I422" s="204" t="s">
        <v>181</v>
      </c>
      <c r="J422" s="204" t="s">
        <v>113</v>
      </c>
      <c r="K422" s="204" t="s">
        <v>113</v>
      </c>
      <c r="L422" s="203" t="s">
        <v>182</v>
      </c>
      <c r="N422" s="205">
        <v>12</v>
      </c>
      <c r="O422" s="205">
        <v>2</v>
      </c>
      <c r="P422" s="205">
        <v>6</v>
      </c>
      <c r="V422" s="203">
        <v>1200</v>
      </c>
      <c r="W422" s="203">
        <v>9</v>
      </c>
      <c r="X422" s="204" t="s">
        <v>183</v>
      </c>
      <c r="AO422" s="201" t="s">
        <v>113</v>
      </c>
    </row>
    <row r="423" spans="1:41" hidden="1">
      <c r="A423" s="203" t="s">
        <v>860</v>
      </c>
      <c r="B423" s="204" t="s">
        <v>840</v>
      </c>
      <c r="E423" s="203" t="s">
        <v>179</v>
      </c>
      <c r="F423" s="203">
        <v>1986</v>
      </c>
      <c r="G423" s="203">
        <v>120</v>
      </c>
      <c r="H423" s="204" t="s">
        <v>180</v>
      </c>
      <c r="I423" s="204" t="s">
        <v>181</v>
      </c>
      <c r="J423" s="204" t="s">
        <v>113</v>
      </c>
      <c r="K423" s="204" t="s">
        <v>113</v>
      </c>
      <c r="L423" s="203" t="s">
        <v>364</v>
      </c>
      <c r="O423" s="205">
        <v>4</v>
      </c>
      <c r="P423" s="205">
        <v>10</v>
      </c>
      <c r="V423" s="203">
        <v>2000</v>
      </c>
      <c r="W423" s="203">
        <v>12</v>
      </c>
      <c r="X423" s="204" t="s">
        <v>183</v>
      </c>
      <c r="AO423" s="201" t="s">
        <v>113</v>
      </c>
    </row>
    <row r="424" spans="1:41" hidden="1">
      <c r="A424" s="203" t="s">
        <v>861</v>
      </c>
      <c r="B424" s="204" t="s">
        <v>840</v>
      </c>
      <c r="E424" s="203" t="s">
        <v>179</v>
      </c>
      <c r="F424" s="203">
        <v>1996</v>
      </c>
      <c r="G424" s="203">
        <v>160</v>
      </c>
      <c r="H424" s="204" t="s">
        <v>266</v>
      </c>
      <c r="I424" s="204" t="s">
        <v>181</v>
      </c>
      <c r="J424" s="204" t="s">
        <v>113</v>
      </c>
      <c r="K424" s="204" t="s">
        <v>113</v>
      </c>
      <c r="L424" s="203" t="s">
        <v>182</v>
      </c>
      <c r="N424" s="205">
        <v>20</v>
      </c>
      <c r="O424" s="205">
        <v>4</v>
      </c>
      <c r="P424" s="205">
        <v>6</v>
      </c>
      <c r="V424" s="203">
        <v>2200</v>
      </c>
      <c r="W424" s="203">
        <v>16</v>
      </c>
      <c r="X424" s="204" t="s">
        <v>183</v>
      </c>
      <c r="AB424" s="203" t="s">
        <v>95</v>
      </c>
      <c r="AI424" s="203" t="s">
        <v>95</v>
      </c>
      <c r="AO424" s="201" t="s">
        <v>95</v>
      </c>
    </row>
    <row r="425" spans="1:41" hidden="1">
      <c r="A425" s="203" t="s">
        <v>862</v>
      </c>
      <c r="B425" s="204" t="s">
        <v>840</v>
      </c>
      <c r="D425" s="203">
        <v>41</v>
      </c>
      <c r="E425" s="203" t="s">
        <v>179</v>
      </c>
      <c r="F425" s="203">
        <v>1981</v>
      </c>
      <c r="G425" s="203">
        <v>120</v>
      </c>
      <c r="H425" s="204" t="s">
        <v>180</v>
      </c>
      <c r="I425" s="204" t="s">
        <v>181</v>
      </c>
      <c r="J425" s="204" t="s">
        <v>113</v>
      </c>
      <c r="K425" s="204" t="s">
        <v>113</v>
      </c>
      <c r="L425" s="203" t="s">
        <v>182</v>
      </c>
      <c r="N425" s="205">
        <v>20</v>
      </c>
      <c r="O425" s="205">
        <v>3</v>
      </c>
      <c r="P425" s="205">
        <v>6</v>
      </c>
      <c r="T425" s="201" t="s">
        <v>345</v>
      </c>
      <c r="U425" s="201" t="s">
        <v>187</v>
      </c>
      <c r="V425" s="203">
        <v>2400</v>
      </c>
      <c r="W425" s="203">
        <v>12</v>
      </c>
      <c r="X425" s="204" t="s">
        <v>183</v>
      </c>
      <c r="AO425" s="201" t="s">
        <v>113</v>
      </c>
    </row>
    <row r="426" spans="1:41" hidden="1">
      <c r="A426" s="203" t="s">
        <v>863</v>
      </c>
      <c r="B426" s="204" t="s">
        <v>840</v>
      </c>
      <c r="D426" s="203">
        <v>42</v>
      </c>
      <c r="E426" s="203" t="s">
        <v>179</v>
      </c>
      <c r="F426" s="203">
        <v>1964</v>
      </c>
      <c r="G426" s="203">
        <v>90</v>
      </c>
      <c r="H426" s="204" t="s">
        <v>180</v>
      </c>
      <c r="I426" s="204" t="s">
        <v>181</v>
      </c>
      <c r="J426" s="204" t="s">
        <v>113</v>
      </c>
      <c r="K426" s="204" t="s">
        <v>113</v>
      </c>
      <c r="L426" s="203" t="s">
        <v>196</v>
      </c>
      <c r="M426" s="203" t="s">
        <v>290</v>
      </c>
      <c r="O426" s="205">
        <v>1.5</v>
      </c>
      <c r="P426" s="205">
        <v>10</v>
      </c>
      <c r="V426" s="203">
        <v>1500</v>
      </c>
      <c r="W426" s="203">
        <v>20</v>
      </c>
      <c r="X426" s="204" t="s">
        <v>263</v>
      </c>
      <c r="AO426" s="201" t="s">
        <v>113</v>
      </c>
    </row>
    <row r="427" spans="1:41" hidden="1">
      <c r="A427" s="203" t="s">
        <v>864</v>
      </c>
      <c r="B427" s="204" t="s">
        <v>840</v>
      </c>
      <c r="D427" s="203">
        <v>44</v>
      </c>
      <c r="E427" s="203" t="s">
        <v>179</v>
      </c>
      <c r="F427" s="203">
        <v>1952</v>
      </c>
      <c r="G427" s="203">
        <v>110</v>
      </c>
      <c r="H427" s="204" t="s">
        <v>180</v>
      </c>
      <c r="I427" s="204" t="s">
        <v>181</v>
      </c>
      <c r="J427" s="204" t="s">
        <v>113</v>
      </c>
      <c r="K427" s="204" t="s">
        <v>113</v>
      </c>
      <c r="L427" s="203" t="s">
        <v>182</v>
      </c>
      <c r="N427" s="205">
        <v>13</v>
      </c>
      <c r="O427" s="205">
        <v>3</v>
      </c>
      <c r="P427" s="205">
        <v>10</v>
      </c>
      <c r="V427" s="203">
        <v>1200</v>
      </c>
      <c r="W427" s="203">
        <v>12</v>
      </c>
      <c r="X427" s="204" t="s">
        <v>183</v>
      </c>
      <c r="AO427" s="201" t="s">
        <v>113</v>
      </c>
    </row>
    <row r="428" spans="1:41" hidden="1">
      <c r="A428" s="203" t="s">
        <v>865</v>
      </c>
      <c r="B428" s="204" t="s">
        <v>840</v>
      </c>
      <c r="D428" s="203">
        <v>46</v>
      </c>
      <c r="E428" s="203" t="s">
        <v>179</v>
      </c>
      <c r="F428" s="203">
        <v>1971</v>
      </c>
      <c r="G428" s="203">
        <v>120</v>
      </c>
      <c r="H428" s="204" t="s">
        <v>180</v>
      </c>
      <c r="I428" s="204" t="s">
        <v>181</v>
      </c>
      <c r="J428" s="204" t="s">
        <v>397</v>
      </c>
      <c r="K428" s="204" t="s">
        <v>113</v>
      </c>
      <c r="L428" s="203" t="s">
        <v>182</v>
      </c>
      <c r="N428" s="205">
        <v>12</v>
      </c>
      <c r="T428" s="201" t="s">
        <v>205</v>
      </c>
      <c r="U428" s="201" t="s">
        <v>187</v>
      </c>
      <c r="V428" s="203">
        <v>2400</v>
      </c>
      <c r="W428" s="203">
        <v>12</v>
      </c>
      <c r="X428" s="204" t="s">
        <v>183</v>
      </c>
      <c r="AB428" s="203" t="s">
        <v>95</v>
      </c>
      <c r="AO428" s="201" t="s">
        <v>95</v>
      </c>
    </row>
    <row r="429" spans="1:41">
      <c r="A429" s="203" t="s">
        <v>866</v>
      </c>
      <c r="B429" s="204" t="s">
        <v>840</v>
      </c>
      <c r="D429" s="203">
        <v>52</v>
      </c>
      <c r="E429" s="203" t="s">
        <v>179</v>
      </c>
      <c r="F429" s="203">
        <v>1976</v>
      </c>
      <c r="G429" s="203">
        <v>150</v>
      </c>
      <c r="H429" s="204" t="s">
        <v>180</v>
      </c>
      <c r="I429" s="204" t="s">
        <v>181</v>
      </c>
      <c r="J429" s="204" t="s">
        <v>113</v>
      </c>
      <c r="K429" s="204" t="s">
        <v>113</v>
      </c>
      <c r="L429" s="203" t="s">
        <v>182</v>
      </c>
      <c r="N429" s="205">
        <v>25</v>
      </c>
      <c r="O429" s="205" t="s">
        <v>296</v>
      </c>
      <c r="V429" s="203">
        <v>1800</v>
      </c>
      <c r="W429" s="203">
        <v>15</v>
      </c>
      <c r="X429" s="204" t="s">
        <v>257</v>
      </c>
      <c r="AB429" s="203" t="s">
        <v>95</v>
      </c>
      <c r="AC429" s="203" t="s">
        <v>95</v>
      </c>
      <c r="AI429" s="203" t="s">
        <v>95</v>
      </c>
      <c r="AJ429" s="203" t="s">
        <v>95</v>
      </c>
      <c r="AN429" s="203" t="s">
        <v>298</v>
      </c>
      <c r="AO429" s="201" t="s">
        <v>95</v>
      </c>
    </row>
    <row r="430" spans="1:41">
      <c r="A430" s="203" t="s">
        <v>867</v>
      </c>
      <c r="B430" s="204" t="s">
        <v>840</v>
      </c>
      <c r="D430" s="203">
        <v>49</v>
      </c>
      <c r="E430" s="203" t="s">
        <v>179</v>
      </c>
      <c r="F430" s="203">
        <v>2014</v>
      </c>
      <c r="G430" s="203">
        <v>140</v>
      </c>
      <c r="H430" s="204" t="s">
        <v>266</v>
      </c>
      <c r="I430" s="204" t="s">
        <v>181</v>
      </c>
      <c r="J430" s="204" t="s">
        <v>201</v>
      </c>
      <c r="K430" s="204" t="s">
        <v>201</v>
      </c>
      <c r="L430" s="203" t="s">
        <v>182</v>
      </c>
      <c r="N430" s="205">
        <v>22</v>
      </c>
      <c r="O430" s="205" t="s">
        <v>296</v>
      </c>
      <c r="V430" s="203">
        <v>1800</v>
      </c>
      <c r="W430" s="203">
        <v>12</v>
      </c>
      <c r="X430" s="204" t="s">
        <v>278</v>
      </c>
      <c r="Z430" s="203" t="s">
        <v>279</v>
      </c>
      <c r="AC430" s="203" t="s">
        <v>95</v>
      </c>
      <c r="AO430" s="201" t="s">
        <v>113</v>
      </c>
    </row>
    <row r="431" spans="1:41">
      <c r="A431" s="203" t="s">
        <v>868</v>
      </c>
      <c r="B431" s="204" t="s">
        <v>869</v>
      </c>
      <c r="D431" s="203">
        <v>3</v>
      </c>
      <c r="E431" s="203" t="s">
        <v>179</v>
      </c>
      <c r="F431" s="203">
        <v>1967</v>
      </c>
      <c r="G431" s="203">
        <v>460</v>
      </c>
      <c r="H431" s="204" t="s">
        <v>180</v>
      </c>
      <c r="I431" s="204" t="s">
        <v>214</v>
      </c>
      <c r="J431" s="204" t="s">
        <v>113</v>
      </c>
      <c r="K431" s="204" t="s">
        <v>113</v>
      </c>
      <c r="L431" s="203" t="s">
        <v>182</v>
      </c>
      <c r="N431" s="205">
        <v>100</v>
      </c>
      <c r="O431" s="205" t="s">
        <v>870</v>
      </c>
      <c r="V431" s="203">
        <v>6000</v>
      </c>
      <c r="W431" s="203">
        <v>12</v>
      </c>
      <c r="X431" s="204" t="s">
        <v>183</v>
      </c>
      <c r="AC431" s="203" t="s">
        <v>95</v>
      </c>
      <c r="AD431" s="203" t="s">
        <v>95</v>
      </c>
      <c r="AO431" s="201" t="s">
        <v>113</v>
      </c>
    </row>
    <row r="432" spans="1:41" hidden="1">
      <c r="A432" s="203" t="s">
        <v>871</v>
      </c>
      <c r="B432" s="204" t="s">
        <v>869</v>
      </c>
      <c r="D432" s="203">
        <v>4</v>
      </c>
      <c r="E432" s="203" t="s">
        <v>179</v>
      </c>
      <c r="F432" s="203">
        <v>1976</v>
      </c>
      <c r="G432" s="203">
        <v>120</v>
      </c>
      <c r="H432" s="204" t="s">
        <v>180</v>
      </c>
      <c r="I432" s="204" t="s">
        <v>181</v>
      </c>
      <c r="J432" s="204" t="s">
        <v>113</v>
      </c>
      <c r="K432" s="204" t="s">
        <v>113</v>
      </c>
      <c r="L432" s="203" t="s">
        <v>182</v>
      </c>
      <c r="N432" s="205">
        <v>13</v>
      </c>
      <c r="O432" s="205">
        <v>2.5</v>
      </c>
      <c r="P432" s="205">
        <v>12</v>
      </c>
      <c r="V432" s="203">
        <v>1800</v>
      </c>
      <c r="W432" s="203">
        <v>12</v>
      </c>
      <c r="X432" s="204" t="s">
        <v>183</v>
      </c>
      <c r="AO432" s="201" t="s">
        <v>113</v>
      </c>
    </row>
    <row r="433" spans="1:41" hidden="1">
      <c r="A433" s="203" t="s">
        <v>872</v>
      </c>
      <c r="B433" s="204" t="s">
        <v>869</v>
      </c>
      <c r="D433" s="203">
        <v>5</v>
      </c>
      <c r="E433" s="203" t="s">
        <v>179</v>
      </c>
      <c r="F433" s="203">
        <v>1964</v>
      </c>
      <c r="G433" s="203">
        <v>110</v>
      </c>
      <c r="H433" s="204" t="s">
        <v>180</v>
      </c>
      <c r="I433" s="204" t="s">
        <v>214</v>
      </c>
      <c r="J433" s="204" t="s">
        <v>113</v>
      </c>
      <c r="K433" s="204" t="s">
        <v>113</v>
      </c>
      <c r="L433" s="203" t="s">
        <v>182</v>
      </c>
      <c r="N433" s="205">
        <v>13</v>
      </c>
      <c r="O433" s="205">
        <v>2.5</v>
      </c>
      <c r="P433" s="205">
        <v>12</v>
      </c>
      <c r="V433" s="203">
        <v>1200</v>
      </c>
      <c r="W433" s="203">
        <v>12</v>
      </c>
      <c r="X433" s="204" t="s">
        <v>183</v>
      </c>
      <c r="AH433" s="203" t="s">
        <v>95</v>
      </c>
      <c r="AO433" s="201" t="s">
        <v>113</v>
      </c>
    </row>
    <row r="434" spans="1:41" hidden="1">
      <c r="A434" s="203" t="s">
        <v>873</v>
      </c>
      <c r="B434" s="204" t="s">
        <v>869</v>
      </c>
      <c r="D434" s="203">
        <v>6</v>
      </c>
      <c r="E434" s="203" t="s">
        <v>179</v>
      </c>
      <c r="F434" s="203">
        <v>1963</v>
      </c>
      <c r="G434" s="203">
        <v>120</v>
      </c>
      <c r="H434" s="204" t="s">
        <v>180</v>
      </c>
      <c r="I434" s="204" t="s">
        <v>181</v>
      </c>
      <c r="J434" s="204" t="s">
        <v>113</v>
      </c>
      <c r="K434" s="204" t="s">
        <v>113</v>
      </c>
      <c r="L434" s="203" t="s">
        <v>182</v>
      </c>
      <c r="N434" s="205">
        <v>15</v>
      </c>
      <c r="O434" s="205">
        <v>5</v>
      </c>
      <c r="P434" s="205">
        <v>10</v>
      </c>
      <c r="V434" s="203">
        <v>1800</v>
      </c>
      <c r="W434" s="203">
        <v>12</v>
      </c>
      <c r="X434" s="204" t="s">
        <v>183</v>
      </c>
      <c r="AB434" s="203" t="s">
        <v>95</v>
      </c>
      <c r="AN434" s="203" t="s">
        <v>298</v>
      </c>
      <c r="AO434" s="201" t="s">
        <v>95</v>
      </c>
    </row>
    <row r="435" spans="1:41" hidden="1">
      <c r="A435" s="203" t="s">
        <v>874</v>
      </c>
      <c r="B435" s="204" t="s">
        <v>869</v>
      </c>
      <c r="E435" s="203" t="s">
        <v>179</v>
      </c>
      <c r="F435" s="203">
        <v>1961</v>
      </c>
      <c r="G435" s="203">
        <v>110</v>
      </c>
      <c r="H435" s="204" t="s">
        <v>180</v>
      </c>
      <c r="I435" s="204" t="s">
        <v>181</v>
      </c>
      <c r="J435" s="204" t="s">
        <v>113</v>
      </c>
      <c r="K435" s="204" t="s">
        <v>113</v>
      </c>
      <c r="L435" s="203" t="s">
        <v>182</v>
      </c>
      <c r="N435" s="205">
        <v>13</v>
      </c>
      <c r="O435" s="205">
        <v>2.5</v>
      </c>
      <c r="P435" s="205">
        <v>12</v>
      </c>
      <c r="V435" s="203">
        <v>1200</v>
      </c>
      <c r="W435" s="203">
        <v>15</v>
      </c>
      <c r="X435" s="204" t="s">
        <v>257</v>
      </c>
      <c r="AO435" s="201" t="s">
        <v>113</v>
      </c>
    </row>
    <row r="436" spans="1:41" hidden="1">
      <c r="A436" s="203" t="s">
        <v>875</v>
      </c>
      <c r="B436" s="204" t="s">
        <v>869</v>
      </c>
      <c r="D436" s="203">
        <v>9</v>
      </c>
      <c r="E436" s="203" t="s">
        <v>179</v>
      </c>
      <c r="F436" s="203">
        <v>1977</v>
      </c>
      <c r="G436" s="203">
        <v>250</v>
      </c>
      <c r="H436" s="204" t="s">
        <v>180</v>
      </c>
      <c r="I436" s="204" t="s">
        <v>181</v>
      </c>
      <c r="J436" s="204" t="s">
        <v>113</v>
      </c>
      <c r="K436" s="204" t="s">
        <v>113</v>
      </c>
      <c r="L436" s="203" t="s">
        <v>182</v>
      </c>
      <c r="N436" s="205">
        <v>30</v>
      </c>
      <c r="O436" s="205" t="s">
        <v>296</v>
      </c>
      <c r="V436" s="203">
        <v>1800</v>
      </c>
      <c r="W436" s="203">
        <v>12</v>
      </c>
      <c r="X436" s="204" t="s">
        <v>183</v>
      </c>
      <c r="AO436" s="201" t="s">
        <v>95</v>
      </c>
    </row>
    <row r="437" spans="1:41" hidden="1">
      <c r="A437" s="203" t="s">
        <v>876</v>
      </c>
      <c r="B437" s="204" t="s">
        <v>869</v>
      </c>
      <c r="D437" s="203">
        <v>10</v>
      </c>
      <c r="E437" s="203" t="s">
        <v>179</v>
      </c>
      <c r="F437" s="203">
        <v>1926</v>
      </c>
      <c r="G437" s="203">
        <v>80</v>
      </c>
      <c r="H437" s="204" t="s">
        <v>180</v>
      </c>
      <c r="I437" s="204" t="s">
        <v>181</v>
      </c>
      <c r="J437" s="204" t="s">
        <v>113</v>
      </c>
      <c r="K437" s="204" t="s">
        <v>113</v>
      </c>
      <c r="L437" s="203" t="s">
        <v>196</v>
      </c>
      <c r="M437" s="203" t="s">
        <v>877</v>
      </c>
      <c r="O437" s="205">
        <v>1</v>
      </c>
      <c r="P437" s="205">
        <v>12</v>
      </c>
      <c r="V437" s="203">
        <v>400</v>
      </c>
      <c r="W437" s="203">
        <v>0</v>
      </c>
      <c r="X437" s="204" t="s">
        <v>198</v>
      </c>
      <c r="Y437" s="203" t="s">
        <v>199</v>
      </c>
      <c r="AO437" s="201" t="s">
        <v>113</v>
      </c>
    </row>
    <row r="438" spans="1:41" hidden="1">
      <c r="A438" s="203" t="s">
        <v>878</v>
      </c>
      <c r="B438" s="204" t="s">
        <v>869</v>
      </c>
      <c r="D438" s="203">
        <v>12</v>
      </c>
      <c r="E438" s="203" t="s">
        <v>179</v>
      </c>
      <c r="F438" s="203">
        <v>1984</v>
      </c>
      <c r="G438" s="203">
        <v>260</v>
      </c>
      <c r="H438" s="204" t="s">
        <v>180</v>
      </c>
      <c r="I438" s="204" t="s">
        <v>181</v>
      </c>
      <c r="J438" s="204" t="s">
        <v>201</v>
      </c>
      <c r="K438" s="204" t="s">
        <v>201</v>
      </c>
      <c r="L438" s="203" t="s">
        <v>182</v>
      </c>
      <c r="N438" s="205">
        <v>32</v>
      </c>
      <c r="O438" s="205" t="s">
        <v>879</v>
      </c>
      <c r="P438" s="205">
        <v>12</v>
      </c>
      <c r="V438" s="203">
        <v>2400</v>
      </c>
      <c r="W438" s="203">
        <v>15</v>
      </c>
      <c r="X438" s="204" t="s">
        <v>278</v>
      </c>
      <c r="Z438" s="203" t="s">
        <v>880</v>
      </c>
      <c r="AD438" s="203" t="s">
        <v>95</v>
      </c>
      <c r="AO438" s="201" t="s">
        <v>95</v>
      </c>
    </row>
    <row r="439" spans="1:41" hidden="1">
      <c r="A439" s="203" t="s">
        <v>881</v>
      </c>
      <c r="B439" s="204" t="s">
        <v>869</v>
      </c>
      <c r="D439" s="203">
        <v>13</v>
      </c>
      <c r="E439" s="203" t="s">
        <v>179</v>
      </c>
      <c r="F439" s="203">
        <v>1981</v>
      </c>
      <c r="G439" s="203">
        <v>230</v>
      </c>
      <c r="H439" s="204" t="s">
        <v>180</v>
      </c>
      <c r="I439" s="204" t="s">
        <v>181</v>
      </c>
      <c r="J439" s="204" t="s">
        <v>113</v>
      </c>
      <c r="K439" s="204" t="s">
        <v>113</v>
      </c>
      <c r="L439" s="203" t="s">
        <v>182</v>
      </c>
      <c r="N439" s="205">
        <v>26</v>
      </c>
      <c r="T439" s="201" t="s">
        <v>205</v>
      </c>
      <c r="U439" s="201" t="s">
        <v>187</v>
      </c>
      <c r="V439" s="203">
        <v>2200</v>
      </c>
      <c r="W439" s="203">
        <v>18</v>
      </c>
      <c r="X439" s="204" t="s">
        <v>183</v>
      </c>
      <c r="AO439" s="201" t="s">
        <v>113</v>
      </c>
    </row>
    <row r="440" spans="1:41" hidden="1">
      <c r="A440" s="203" t="s">
        <v>882</v>
      </c>
      <c r="B440" s="204" t="s">
        <v>869</v>
      </c>
      <c r="D440" s="203">
        <v>14</v>
      </c>
      <c r="E440" s="203" t="s">
        <v>179</v>
      </c>
      <c r="F440" s="203">
        <v>1954</v>
      </c>
      <c r="G440" s="203">
        <v>100</v>
      </c>
      <c r="H440" s="204" t="s">
        <v>363</v>
      </c>
      <c r="I440" s="204" t="s">
        <v>181</v>
      </c>
      <c r="J440" s="204" t="s">
        <v>113</v>
      </c>
      <c r="K440" s="204" t="s">
        <v>113</v>
      </c>
      <c r="L440" s="203" t="s">
        <v>182</v>
      </c>
      <c r="N440" s="205">
        <v>12</v>
      </c>
      <c r="O440" s="205">
        <v>2</v>
      </c>
      <c r="P440" s="205">
        <v>10</v>
      </c>
      <c r="V440" s="203">
        <v>1200</v>
      </c>
      <c r="W440" s="203">
        <v>10</v>
      </c>
      <c r="X440" s="204" t="s">
        <v>183</v>
      </c>
      <c r="AO440" s="201" t="s">
        <v>113</v>
      </c>
    </row>
    <row r="441" spans="1:41" hidden="1">
      <c r="A441" s="203" t="s">
        <v>883</v>
      </c>
      <c r="B441" s="204" t="s">
        <v>869</v>
      </c>
      <c r="E441" s="203" t="s">
        <v>179</v>
      </c>
      <c r="F441" s="203">
        <v>1991</v>
      </c>
      <c r="G441" s="203">
        <v>100</v>
      </c>
      <c r="H441" s="204" t="s">
        <v>180</v>
      </c>
      <c r="I441" s="204" t="s">
        <v>181</v>
      </c>
      <c r="J441" s="204" t="s">
        <v>113</v>
      </c>
      <c r="K441" s="204" t="s">
        <v>113</v>
      </c>
      <c r="L441" s="203" t="s">
        <v>182</v>
      </c>
      <c r="N441" s="205">
        <v>11</v>
      </c>
      <c r="T441" s="201" t="s">
        <v>208</v>
      </c>
      <c r="U441" s="201" t="s">
        <v>187</v>
      </c>
      <c r="V441" s="203">
        <v>1400</v>
      </c>
      <c r="W441" s="203">
        <v>15</v>
      </c>
      <c r="X441" s="204" t="s">
        <v>183</v>
      </c>
      <c r="AI441" s="203" t="s">
        <v>95</v>
      </c>
      <c r="AJ441" s="203" t="s">
        <v>95</v>
      </c>
      <c r="AO441" s="201" t="s">
        <v>113</v>
      </c>
    </row>
    <row r="442" spans="1:41" hidden="1">
      <c r="A442" s="203" t="s">
        <v>884</v>
      </c>
      <c r="B442" s="204" t="s">
        <v>869</v>
      </c>
      <c r="E442" s="203" t="s">
        <v>179</v>
      </c>
      <c r="F442" s="203">
        <v>1976</v>
      </c>
      <c r="G442" s="203">
        <v>110</v>
      </c>
      <c r="H442" s="204" t="s">
        <v>180</v>
      </c>
      <c r="I442" s="204" t="s">
        <v>181</v>
      </c>
      <c r="J442" s="204" t="s">
        <v>113</v>
      </c>
      <c r="K442" s="204" t="s">
        <v>113</v>
      </c>
      <c r="L442" s="203" t="s">
        <v>182</v>
      </c>
      <c r="N442" s="205">
        <v>12</v>
      </c>
      <c r="T442" s="201" t="s">
        <v>208</v>
      </c>
      <c r="U442" s="201" t="s">
        <v>187</v>
      </c>
      <c r="V442" s="203">
        <v>1800</v>
      </c>
      <c r="W442" s="203">
        <v>12</v>
      </c>
      <c r="X442" s="204" t="s">
        <v>183</v>
      </c>
      <c r="AO442" s="201" t="s">
        <v>113</v>
      </c>
    </row>
    <row r="443" spans="1:41" hidden="1">
      <c r="A443" s="203" t="s">
        <v>885</v>
      </c>
      <c r="B443" s="204" t="s">
        <v>869</v>
      </c>
      <c r="D443" s="203">
        <v>18</v>
      </c>
      <c r="E443" s="203" t="s">
        <v>179</v>
      </c>
      <c r="F443" s="203">
        <v>1956</v>
      </c>
      <c r="G443" s="203">
        <v>100</v>
      </c>
      <c r="H443" s="204" t="s">
        <v>574</v>
      </c>
      <c r="I443" s="204" t="s">
        <v>181</v>
      </c>
      <c r="J443" s="204" t="s">
        <v>201</v>
      </c>
      <c r="K443" s="204" t="s">
        <v>113</v>
      </c>
      <c r="L443" s="203" t="s">
        <v>182</v>
      </c>
      <c r="N443" s="205">
        <v>10</v>
      </c>
      <c r="O443" s="205">
        <v>1.5</v>
      </c>
      <c r="P443" s="205">
        <v>15</v>
      </c>
      <c r="V443" s="203">
        <v>900</v>
      </c>
      <c r="W443" s="203">
        <v>9</v>
      </c>
      <c r="X443" s="204" t="s">
        <v>183</v>
      </c>
      <c r="AO443" s="201" t="s">
        <v>113</v>
      </c>
    </row>
    <row r="444" spans="1:41">
      <c r="A444" s="203" t="s">
        <v>886</v>
      </c>
      <c r="B444" s="204" t="s">
        <v>869</v>
      </c>
      <c r="D444" s="203">
        <v>19</v>
      </c>
      <c r="E444" s="203" t="s">
        <v>179</v>
      </c>
      <c r="F444" s="203" t="s">
        <v>887</v>
      </c>
      <c r="G444" s="203">
        <v>360</v>
      </c>
      <c r="H444" s="204" t="s">
        <v>888</v>
      </c>
      <c r="I444" s="204" t="s">
        <v>181</v>
      </c>
      <c r="J444" s="204" t="s">
        <v>201</v>
      </c>
      <c r="K444" s="204" t="s">
        <v>231</v>
      </c>
      <c r="L444" s="203" t="s">
        <v>182</v>
      </c>
      <c r="N444" s="205">
        <v>38</v>
      </c>
      <c r="O444" s="205" t="s">
        <v>296</v>
      </c>
      <c r="V444" s="203">
        <v>3000</v>
      </c>
      <c r="W444" s="203">
        <v>24</v>
      </c>
      <c r="X444" s="204" t="s">
        <v>183</v>
      </c>
      <c r="AB444" s="203" t="s">
        <v>95</v>
      </c>
      <c r="AC444" s="203" t="s">
        <v>95</v>
      </c>
      <c r="AO444" s="201" t="s">
        <v>113</v>
      </c>
    </row>
    <row r="445" spans="1:41" hidden="1">
      <c r="A445" s="203" t="s">
        <v>889</v>
      </c>
      <c r="B445" s="204" t="s">
        <v>869</v>
      </c>
      <c r="D445" s="203">
        <v>20</v>
      </c>
      <c r="E445" s="203" t="s">
        <v>179</v>
      </c>
      <c r="F445" s="203">
        <v>1956</v>
      </c>
      <c r="G445" s="203">
        <v>75</v>
      </c>
      <c r="H445" s="204" t="s">
        <v>363</v>
      </c>
      <c r="I445" s="204" t="s">
        <v>181</v>
      </c>
      <c r="J445" s="204" t="s">
        <v>113</v>
      </c>
      <c r="K445" s="204" t="s">
        <v>113</v>
      </c>
      <c r="L445" s="203" t="s">
        <v>182</v>
      </c>
      <c r="N445" s="205">
        <v>10</v>
      </c>
      <c r="O445" s="205">
        <v>2</v>
      </c>
      <c r="P445" s="205">
        <v>10</v>
      </c>
      <c r="V445" s="203">
        <v>1000</v>
      </c>
      <c r="W445" s="203">
        <v>9</v>
      </c>
      <c r="X445" s="204" t="s">
        <v>198</v>
      </c>
      <c r="Y445" s="203" t="s">
        <v>199</v>
      </c>
      <c r="AO445" s="201" t="s">
        <v>113</v>
      </c>
    </row>
    <row r="446" spans="1:41" hidden="1">
      <c r="A446" s="203" t="s">
        <v>890</v>
      </c>
      <c r="B446" s="204" t="s">
        <v>869</v>
      </c>
      <c r="D446" s="203">
        <v>24</v>
      </c>
      <c r="E446" s="203" t="s">
        <v>179</v>
      </c>
      <c r="F446" s="203">
        <v>1970</v>
      </c>
      <c r="G446" s="203">
        <v>100</v>
      </c>
      <c r="H446" s="204" t="s">
        <v>891</v>
      </c>
      <c r="I446" s="204" t="s">
        <v>181</v>
      </c>
      <c r="J446" s="204" t="s">
        <v>113</v>
      </c>
      <c r="K446" s="204" t="s">
        <v>113</v>
      </c>
      <c r="L446" s="203" t="s">
        <v>182</v>
      </c>
      <c r="N446" s="205">
        <v>20</v>
      </c>
      <c r="O446" s="205">
        <v>3</v>
      </c>
      <c r="P446" s="205">
        <v>10</v>
      </c>
      <c r="V446" s="203">
        <v>1800</v>
      </c>
      <c r="W446" s="203">
        <v>12</v>
      </c>
      <c r="X446" s="204" t="s">
        <v>183</v>
      </c>
      <c r="AN446" s="203" t="s">
        <v>298</v>
      </c>
      <c r="AO446" s="201" t="s">
        <v>113</v>
      </c>
    </row>
    <row r="447" spans="1:41" hidden="1">
      <c r="A447" s="203" t="s">
        <v>892</v>
      </c>
      <c r="B447" s="204" t="s">
        <v>869</v>
      </c>
      <c r="D447" s="203">
        <v>25</v>
      </c>
      <c r="E447" s="203" t="s">
        <v>179</v>
      </c>
      <c r="F447" s="203">
        <v>1981</v>
      </c>
      <c r="G447" s="203">
        <v>90</v>
      </c>
      <c r="H447" s="204" t="s">
        <v>180</v>
      </c>
      <c r="I447" s="204" t="s">
        <v>181</v>
      </c>
      <c r="J447" s="204" t="s">
        <v>113</v>
      </c>
      <c r="K447" s="204" t="s">
        <v>113</v>
      </c>
      <c r="L447" s="203" t="s">
        <v>182</v>
      </c>
      <c r="N447" s="205">
        <v>11</v>
      </c>
      <c r="O447" s="205">
        <v>2</v>
      </c>
      <c r="P447" s="205">
        <v>15</v>
      </c>
      <c r="V447" s="203">
        <v>1200</v>
      </c>
      <c r="W447" s="203">
        <v>12</v>
      </c>
      <c r="X447" s="204" t="s">
        <v>183</v>
      </c>
      <c r="AO447" s="201" t="s">
        <v>113</v>
      </c>
    </row>
    <row r="448" spans="1:41" hidden="1">
      <c r="A448" s="203" t="s">
        <v>893</v>
      </c>
      <c r="B448" s="204" t="s">
        <v>869</v>
      </c>
      <c r="D448" s="203">
        <v>29</v>
      </c>
      <c r="E448" s="203" t="s">
        <v>179</v>
      </c>
      <c r="F448" s="203">
        <v>1956</v>
      </c>
      <c r="G448" s="203">
        <v>80</v>
      </c>
      <c r="H448" s="204" t="s">
        <v>185</v>
      </c>
      <c r="I448" s="204" t="s">
        <v>181</v>
      </c>
      <c r="J448" s="204" t="s">
        <v>113</v>
      </c>
      <c r="K448" s="204" t="s">
        <v>113</v>
      </c>
      <c r="L448" s="203" t="s">
        <v>196</v>
      </c>
      <c r="V448" s="203">
        <v>700</v>
      </c>
      <c r="W448" s="203">
        <v>9</v>
      </c>
      <c r="X448" s="204" t="s">
        <v>198</v>
      </c>
      <c r="Y448" s="203" t="s">
        <v>199</v>
      </c>
      <c r="AO448" s="201" t="s">
        <v>113</v>
      </c>
    </row>
    <row r="449" spans="1:41" hidden="1">
      <c r="A449" s="203" t="s">
        <v>894</v>
      </c>
      <c r="B449" s="204" t="s">
        <v>895</v>
      </c>
      <c r="D449" s="203">
        <v>2</v>
      </c>
      <c r="E449" s="203" t="s">
        <v>179</v>
      </c>
      <c r="F449" s="203">
        <v>1966</v>
      </c>
      <c r="G449" s="203">
        <v>140</v>
      </c>
      <c r="H449" s="204" t="s">
        <v>896</v>
      </c>
      <c r="I449" s="204" t="s">
        <v>181</v>
      </c>
      <c r="J449" s="204" t="s">
        <v>201</v>
      </c>
      <c r="K449" s="204" t="s">
        <v>201</v>
      </c>
      <c r="L449" s="203" t="s">
        <v>182</v>
      </c>
      <c r="M449" s="203" t="s">
        <v>290</v>
      </c>
      <c r="N449" s="205">
        <v>20</v>
      </c>
      <c r="O449" s="205">
        <v>2</v>
      </c>
      <c r="P449" s="205">
        <v>15</v>
      </c>
      <c r="V449" s="203">
        <v>2800</v>
      </c>
      <c r="W449" s="203">
        <v>15</v>
      </c>
      <c r="X449" s="204" t="s">
        <v>183</v>
      </c>
      <c r="AB449" s="203" t="s">
        <v>95</v>
      </c>
      <c r="AO449" s="201" t="s">
        <v>113</v>
      </c>
    </row>
    <row r="450" spans="1:41" hidden="1">
      <c r="A450" s="203" t="s">
        <v>897</v>
      </c>
      <c r="B450" s="204" t="s">
        <v>895</v>
      </c>
      <c r="D450" s="203">
        <v>3</v>
      </c>
      <c r="E450" s="203" t="s">
        <v>179</v>
      </c>
      <c r="F450" s="203">
        <v>1986</v>
      </c>
      <c r="G450" s="203">
        <v>250</v>
      </c>
      <c r="H450" s="204" t="s">
        <v>749</v>
      </c>
      <c r="I450" s="204" t="s">
        <v>181</v>
      </c>
      <c r="J450" s="204" t="s">
        <v>201</v>
      </c>
      <c r="K450" s="204" t="s">
        <v>201</v>
      </c>
      <c r="L450" s="203" t="s">
        <v>182</v>
      </c>
      <c r="N450" s="205">
        <v>30</v>
      </c>
      <c r="P450" s="205">
        <v>10</v>
      </c>
      <c r="T450" s="201" t="s">
        <v>208</v>
      </c>
      <c r="U450" s="201" t="s">
        <v>187</v>
      </c>
      <c r="V450" s="203">
        <v>2400</v>
      </c>
      <c r="W450" s="203">
        <v>24</v>
      </c>
      <c r="X450" s="204" t="s">
        <v>183</v>
      </c>
      <c r="AB450" s="203" t="s">
        <v>95</v>
      </c>
      <c r="AN450" s="203" t="s">
        <v>441</v>
      </c>
      <c r="AO450" s="201" t="s">
        <v>113</v>
      </c>
    </row>
    <row r="451" spans="1:41" hidden="1">
      <c r="A451" s="203" t="s">
        <v>898</v>
      </c>
      <c r="B451" s="204" t="s">
        <v>895</v>
      </c>
      <c r="D451" s="203">
        <v>4</v>
      </c>
      <c r="E451" s="203" t="s">
        <v>179</v>
      </c>
      <c r="F451" s="203">
        <v>1969</v>
      </c>
      <c r="G451" s="203">
        <v>82</v>
      </c>
      <c r="H451" s="204" t="s">
        <v>180</v>
      </c>
      <c r="I451" s="204" t="s">
        <v>181</v>
      </c>
      <c r="J451" s="204" t="s">
        <v>113</v>
      </c>
      <c r="K451" s="204" t="s">
        <v>113</v>
      </c>
      <c r="L451" s="203" t="s">
        <v>182</v>
      </c>
      <c r="N451" s="205">
        <v>10</v>
      </c>
      <c r="O451" s="205">
        <v>2</v>
      </c>
      <c r="P451" s="205">
        <v>6</v>
      </c>
      <c r="V451" s="203">
        <v>1200</v>
      </c>
      <c r="W451" s="203">
        <v>9</v>
      </c>
      <c r="X451" s="204" t="s">
        <v>183</v>
      </c>
      <c r="AO451" s="201" t="s">
        <v>113</v>
      </c>
    </row>
    <row r="452" spans="1:41" hidden="1">
      <c r="A452" s="203" t="s">
        <v>899</v>
      </c>
      <c r="B452" s="204" t="s">
        <v>895</v>
      </c>
      <c r="D452" s="203">
        <v>5</v>
      </c>
      <c r="E452" s="203" t="s">
        <v>179</v>
      </c>
      <c r="F452" s="203">
        <v>1975</v>
      </c>
      <c r="G452" s="203">
        <v>120</v>
      </c>
      <c r="H452" s="204" t="s">
        <v>192</v>
      </c>
      <c r="I452" s="204" t="s">
        <v>181</v>
      </c>
      <c r="J452" s="204" t="s">
        <v>113</v>
      </c>
      <c r="K452" s="204" t="s">
        <v>113</v>
      </c>
      <c r="L452" s="203" t="s">
        <v>182</v>
      </c>
      <c r="N452" s="205">
        <v>20</v>
      </c>
      <c r="O452" s="205" t="s">
        <v>296</v>
      </c>
      <c r="V452" s="203">
        <v>3000</v>
      </c>
      <c r="W452" s="203">
        <v>24</v>
      </c>
      <c r="X452" s="204" t="s">
        <v>183</v>
      </c>
      <c r="AB452" s="203" t="s">
        <v>95</v>
      </c>
      <c r="AO452" s="201" t="s">
        <v>113</v>
      </c>
    </row>
    <row r="453" spans="1:41" hidden="1">
      <c r="A453" s="203" t="s">
        <v>900</v>
      </c>
      <c r="B453" s="204" t="s">
        <v>895</v>
      </c>
      <c r="D453" s="203">
        <v>6</v>
      </c>
      <c r="E453" s="203" t="s">
        <v>179</v>
      </c>
      <c r="F453" s="203">
        <v>1969</v>
      </c>
      <c r="G453" s="203">
        <v>90</v>
      </c>
      <c r="H453" s="204" t="s">
        <v>180</v>
      </c>
      <c r="I453" s="204" t="s">
        <v>181</v>
      </c>
      <c r="J453" s="204" t="s">
        <v>113</v>
      </c>
      <c r="K453" s="204" t="s">
        <v>113</v>
      </c>
      <c r="L453" s="203" t="s">
        <v>182</v>
      </c>
      <c r="N453" s="205">
        <v>11</v>
      </c>
      <c r="O453" s="205">
        <v>2.5</v>
      </c>
      <c r="P453" s="205">
        <v>6</v>
      </c>
      <c r="V453" s="203">
        <v>1400</v>
      </c>
      <c r="W453" s="203">
        <v>12</v>
      </c>
      <c r="X453" s="204" t="s">
        <v>183</v>
      </c>
      <c r="AO453" s="201" t="s">
        <v>113</v>
      </c>
    </row>
    <row r="454" spans="1:41" hidden="1">
      <c r="A454" s="203" t="s">
        <v>901</v>
      </c>
      <c r="B454" s="204" t="s">
        <v>895</v>
      </c>
      <c r="D454" s="203">
        <v>10</v>
      </c>
      <c r="E454" s="203" t="s">
        <v>179</v>
      </c>
      <c r="F454" s="203">
        <v>1961</v>
      </c>
      <c r="G454" s="203">
        <v>86</v>
      </c>
      <c r="H454" s="204" t="s">
        <v>789</v>
      </c>
      <c r="I454" s="204" t="s">
        <v>181</v>
      </c>
      <c r="J454" s="204" t="s">
        <v>113</v>
      </c>
      <c r="K454" s="204" t="s">
        <v>113</v>
      </c>
      <c r="L454" s="203" t="s">
        <v>182</v>
      </c>
      <c r="N454" s="205">
        <v>10</v>
      </c>
      <c r="O454" s="205">
        <v>1.5</v>
      </c>
      <c r="P454" s="205">
        <v>10</v>
      </c>
      <c r="V454" s="203">
        <v>1200</v>
      </c>
      <c r="W454" s="203">
        <v>12</v>
      </c>
      <c r="X454" s="204" t="s">
        <v>183</v>
      </c>
      <c r="AO454" s="201" t="s">
        <v>113</v>
      </c>
    </row>
    <row r="455" spans="1:41" hidden="1">
      <c r="A455" s="203" t="s">
        <v>902</v>
      </c>
      <c r="B455" s="204" t="s">
        <v>895</v>
      </c>
      <c r="E455" s="203" t="s">
        <v>179</v>
      </c>
      <c r="F455" s="203">
        <v>1991</v>
      </c>
      <c r="G455" s="203">
        <v>140</v>
      </c>
      <c r="H455" s="204" t="s">
        <v>266</v>
      </c>
      <c r="I455" s="204" t="s">
        <v>181</v>
      </c>
      <c r="J455" s="204" t="s">
        <v>113</v>
      </c>
      <c r="K455" s="204" t="s">
        <v>113</v>
      </c>
      <c r="L455" s="203" t="s">
        <v>182</v>
      </c>
      <c r="N455" s="205">
        <v>20</v>
      </c>
      <c r="T455" s="201" t="s">
        <v>205</v>
      </c>
      <c r="U455" s="201" t="s">
        <v>187</v>
      </c>
      <c r="V455" s="203">
        <v>2200</v>
      </c>
      <c r="W455" s="203">
        <v>13</v>
      </c>
      <c r="X455" s="204" t="s">
        <v>183</v>
      </c>
      <c r="AB455" s="203" t="s">
        <v>95</v>
      </c>
      <c r="AI455" s="203" t="s">
        <v>95</v>
      </c>
      <c r="AO455" s="201" t="s">
        <v>113</v>
      </c>
    </row>
    <row r="456" spans="1:41" hidden="1">
      <c r="A456" s="203" t="s">
        <v>903</v>
      </c>
      <c r="B456" s="204" t="s">
        <v>895</v>
      </c>
      <c r="D456" s="203">
        <v>15</v>
      </c>
      <c r="E456" s="203" t="s">
        <v>179</v>
      </c>
      <c r="F456" s="203">
        <v>1970</v>
      </c>
      <c r="G456" s="203">
        <v>96</v>
      </c>
      <c r="H456" s="204" t="s">
        <v>192</v>
      </c>
      <c r="I456" s="204" t="s">
        <v>181</v>
      </c>
      <c r="J456" s="204" t="s">
        <v>113</v>
      </c>
      <c r="K456" s="204" t="s">
        <v>113</v>
      </c>
      <c r="L456" s="203" t="s">
        <v>182</v>
      </c>
      <c r="N456" s="205">
        <v>12</v>
      </c>
      <c r="O456" s="205">
        <v>3</v>
      </c>
      <c r="P456" s="205">
        <v>6</v>
      </c>
      <c r="V456" s="203">
        <v>1600</v>
      </c>
      <c r="W456" s="203">
        <v>12</v>
      </c>
      <c r="X456" s="204" t="s">
        <v>183</v>
      </c>
      <c r="AO456" s="201" t="s">
        <v>113</v>
      </c>
    </row>
    <row r="457" spans="1:41">
      <c r="A457" s="203" t="s">
        <v>904</v>
      </c>
      <c r="B457" s="204" t="s">
        <v>895</v>
      </c>
      <c r="D457" s="203">
        <v>17</v>
      </c>
      <c r="E457" s="203" t="s">
        <v>179</v>
      </c>
      <c r="F457" s="203">
        <v>1975</v>
      </c>
      <c r="G457" s="203">
        <v>240</v>
      </c>
      <c r="H457" s="204" t="s">
        <v>180</v>
      </c>
      <c r="I457" s="204" t="s">
        <v>181</v>
      </c>
      <c r="J457" s="204" t="s">
        <v>201</v>
      </c>
      <c r="K457" s="204" t="s">
        <v>201</v>
      </c>
      <c r="L457" s="203" t="s">
        <v>182</v>
      </c>
      <c r="N457" s="205">
        <v>30</v>
      </c>
      <c r="T457" s="201" t="s">
        <v>505</v>
      </c>
      <c r="U457" s="201" t="s">
        <v>187</v>
      </c>
      <c r="V457" s="203">
        <v>3000</v>
      </c>
      <c r="W457" s="203">
        <v>12</v>
      </c>
      <c r="X457" s="204" t="s">
        <v>257</v>
      </c>
      <c r="AB457" s="203" t="s">
        <v>95</v>
      </c>
      <c r="AC457" s="203" t="s">
        <v>95</v>
      </c>
      <c r="AD457" s="203" t="s">
        <v>95</v>
      </c>
      <c r="AN457" s="203" t="s">
        <v>298</v>
      </c>
      <c r="AO457" s="201" t="s">
        <v>113</v>
      </c>
    </row>
    <row r="458" spans="1:41" hidden="1">
      <c r="A458" s="203" t="s">
        <v>905</v>
      </c>
      <c r="B458" s="204" t="s">
        <v>895</v>
      </c>
      <c r="D458" s="203">
        <v>19</v>
      </c>
      <c r="E458" s="203" t="s">
        <v>179</v>
      </c>
      <c r="F458" s="203">
        <v>1981</v>
      </c>
      <c r="G458" s="203">
        <v>110</v>
      </c>
      <c r="H458" s="204" t="s">
        <v>906</v>
      </c>
      <c r="I458" s="204" t="s">
        <v>181</v>
      </c>
      <c r="J458" s="204" t="s">
        <v>113</v>
      </c>
      <c r="K458" s="204" t="s">
        <v>113</v>
      </c>
      <c r="L458" s="203" t="s">
        <v>182</v>
      </c>
      <c r="N458" s="205">
        <v>14</v>
      </c>
      <c r="T458" s="201" t="s">
        <v>208</v>
      </c>
      <c r="U458" s="201" t="s">
        <v>187</v>
      </c>
      <c r="V458" s="203">
        <v>1600</v>
      </c>
      <c r="W458" s="203">
        <v>12</v>
      </c>
      <c r="X458" s="204" t="s">
        <v>183</v>
      </c>
      <c r="AI458" s="203" t="s">
        <v>95</v>
      </c>
      <c r="AJ458" s="203" t="s">
        <v>95</v>
      </c>
      <c r="AO458" s="201" t="s">
        <v>113</v>
      </c>
    </row>
    <row r="459" spans="1:41" hidden="1">
      <c r="A459" s="203" t="s">
        <v>907</v>
      </c>
      <c r="B459" s="204" t="s">
        <v>895</v>
      </c>
      <c r="D459" s="203">
        <v>21</v>
      </c>
      <c r="E459" s="203" t="s">
        <v>179</v>
      </c>
      <c r="F459" s="203">
        <v>1946</v>
      </c>
      <c r="G459" s="203">
        <v>65</v>
      </c>
      <c r="H459" s="204" t="s">
        <v>229</v>
      </c>
      <c r="I459" s="204" t="s">
        <v>214</v>
      </c>
      <c r="J459" s="204" t="s">
        <v>113</v>
      </c>
      <c r="K459" s="204" t="s">
        <v>113</v>
      </c>
      <c r="L459" s="203" t="s">
        <v>196</v>
      </c>
      <c r="M459" s="203" t="s">
        <v>846</v>
      </c>
      <c r="O459" s="205">
        <v>1</v>
      </c>
      <c r="P459" s="205">
        <v>12</v>
      </c>
      <c r="V459" s="203">
        <v>1200</v>
      </c>
      <c r="W459" s="203">
        <v>6</v>
      </c>
      <c r="X459" s="204" t="s">
        <v>244</v>
      </c>
      <c r="AO459" s="201" t="s">
        <v>113</v>
      </c>
    </row>
    <row r="460" spans="1:41">
      <c r="A460" s="203" t="s">
        <v>908</v>
      </c>
      <c r="B460" s="204" t="s">
        <v>895</v>
      </c>
      <c r="D460" s="203">
        <v>22</v>
      </c>
      <c r="E460" s="203" t="s">
        <v>179</v>
      </c>
      <c r="F460" s="203">
        <v>1975</v>
      </c>
      <c r="G460" s="203">
        <v>120</v>
      </c>
      <c r="H460" s="204" t="s">
        <v>725</v>
      </c>
      <c r="I460" s="204" t="s">
        <v>181</v>
      </c>
      <c r="J460" s="204" t="s">
        <v>201</v>
      </c>
      <c r="K460" s="204" t="s">
        <v>201</v>
      </c>
      <c r="L460" s="203" t="s">
        <v>182</v>
      </c>
      <c r="N460" s="205">
        <v>13</v>
      </c>
      <c r="O460" s="205">
        <v>4</v>
      </c>
      <c r="P460" s="205">
        <v>6</v>
      </c>
      <c r="V460" s="203">
        <v>1800</v>
      </c>
      <c r="W460" s="203">
        <v>16</v>
      </c>
      <c r="X460" s="204" t="s">
        <v>278</v>
      </c>
      <c r="Z460" s="203" t="s">
        <v>279</v>
      </c>
      <c r="AC460" s="203" t="s">
        <v>95</v>
      </c>
      <c r="AO460" s="201" t="s">
        <v>95</v>
      </c>
    </row>
    <row r="461" spans="1:41" hidden="1">
      <c r="A461" s="203" t="s">
        <v>909</v>
      </c>
      <c r="B461" s="204" t="s">
        <v>895</v>
      </c>
      <c r="D461" s="203">
        <v>23</v>
      </c>
      <c r="E461" s="203" t="s">
        <v>179</v>
      </c>
      <c r="F461" s="203">
        <v>1971</v>
      </c>
      <c r="G461" s="203">
        <v>120</v>
      </c>
      <c r="H461" s="204" t="s">
        <v>910</v>
      </c>
      <c r="I461" s="204" t="s">
        <v>181</v>
      </c>
      <c r="J461" s="204" t="s">
        <v>113</v>
      </c>
      <c r="K461" s="204" t="s">
        <v>113</v>
      </c>
      <c r="L461" s="203" t="s">
        <v>182</v>
      </c>
      <c r="N461" s="205">
        <v>16</v>
      </c>
      <c r="O461" s="205">
        <v>2</v>
      </c>
      <c r="P461" s="205">
        <v>6</v>
      </c>
      <c r="V461" s="203">
        <v>1800</v>
      </c>
      <c r="W461" s="203">
        <v>12</v>
      </c>
      <c r="X461" s="204" t="s">
        <v>183</v>
      </c>
      <c r="AO461" s="201" t="s">
        <v>113</v>
      </c>
    </row>
    <row r="462" spans="1:41" hidden="1">
      <c r="A462" s="203" t="s">
        <v>911</v>
      </c>
      <c r="B462" s="204" t="s">
        <v>895</v>
      </c>
      <c r="D462" s="203">
        <v>27</v>
      </c>
      <c r="E462" s="203" t="s">
        <v>179</v>
      </c>
      <c r="F462" s="203">
        <v>1982</v>
      </c>
      <c r="G462" s="203">
        <v>260</v>
      </c>
      <c r="H462" s="204" t="s">
        <v>180</v>
      </c>
      <c r="I462" s="204" t="s">
        <v>181</v>
      </c>
      <c r="J462" s="204" t="s">
        <v>113</v>
      </c>
      <c r="K462" s="204" t="s">
        <v>113</v>
      </c>
      <c r="L462" s="203" t="s">
        <v>182</v>
      </c>
      <c r="N462" s="205">
        <v>30</v>
      </c>
      <c r="T462" s="201" t="s">
        <v>912</v>
      </c>
      <c r="U462" s="201" t="s">
        <v>187</v>
      </c>
      <c r="V462" s="203">
        <v>1500</v>
      </c>
      <c r="W462" s="203">
        <v>24</v>
      </c>
      <c r="X462" s="204" t="s">
        <v>183</v>
      </c>
      <c r="AB462" s="203" t="s">
        <v>95</v>
      </c>
      <c r="AI462" s="203" t="s">
        <v>95</v>
      </c>
      <c r="AJ462" s="203" t="s">
        <v>95</v>
      </c>
      <c r="AO462" s="201" t="s">
        <v>95</v>
      </c>
    </row>
    <row r="463" spans="1:41" hidden="1">
      <c r="A463" s="203" t="s">
        <v>913</v>
      </c>
      <c r="B463" s="204" t="s">
        <v>895</v>
      </c>
      <c r="D463" s="203">
        <v>32</v>
      </c>
      <c r="E463" s="203" t="s">
        <v>179</v>
      </c>
      <c r="F463" s="203">
        <v>1986</v>
      </c>
      <c r="G463" s="203">
        <v>220</v>
      </c>
      <c r="H463" s="204" t="s">
        <v>180</v>
      </c>
      <c r="I463" s="204" t="s">
        <v>214</v>
      </c>
      <c r="J463" s="204" t="s">
        <v>113</v>
      </c>
      <c r="K463" s="204" t="s">
        <v>113</v>
      </c>
      <c r="L463" s="203" t="s">
        <v>182</v>
      </c>
      <c r="N463" s="205">
        <v>26</v>
      </c>
      <c r="T463" s="201" t="s">
        <v>205</v>
      </c>
      <c r="U463" s="201" t="s">
        <v>187</v>
      </c>
      <c r="V463" s="203">
        <v>1800</v>
      </c>
      <c r="W463" s="203">
        <v>15</v>
      </c>
      <c r="X463" s="204" t="s">
        <v>183</v>
      </c>
      <c r="AB463" s="203" t="s">
        <v>95</v>
      </c>
      <c r="AO463" s="201" t="s">
        <v>113</v>
      </c>
    </row>
    <row r="464" spans="1:41" hidden="1">
      <c r="A464" s="203" t="s">
        <v>914</v>
      </c>
      <c r="B464" s="204" t="s">
        <v>895</v>
      </c>
      <c r="D464" s="203">
        <v>33</v>
      </c>
      <c r="E464" s="203" t="s">
        <v>179</v>
      </c>
      <c r="F464" s="203">
        <v>1978</v>
      </c>
      <c r="G464" s="203">
        <v>80</v>
      </c>
      <c r="H464" s="204" t="s">
        <v>915</v>
      </c>
      <c r="I464" s="204" t="s">
        <v>181</v>
      </c>
      <c r="J464" s="204" t="s">
        <v>113</v>
      </c>
      <c r="K464" s="204" t="s">
        <v>113</v>
      </c>
      <c r="L464" s="203" t="s">
        <v>196</v>
      </c>
      <c r="M464" s="203" t="s">
        <v>877</v>
      </c>
      <c r="O464" s="205">
        <v>1.5</v>
      </c>
      <c r="P464" s="205">
        <v>6</v>
      </c>
      <c r="V464" s="203">
        <v>1800</v>
      </c>
      <c r="W464" s="203">
        <v>12</v>
      </c>
      <c r="X464" s="204" t="s">
        <v>244</v>
      </c>
      <c r="AO464" s="201" t="s">
        <v>95</v>
      </c>
    </row>
    <row r="465" spans="1:41" hidden="1">
      <c r="A465" s="203" t="s">
        <v>916</v>
      </c>
      <c r="B465" s="204" t="s">
        <v>895</v>
      </c>
      <c r="D465" s="203">
        <v>36</v>
      </c>
      <c r="E465" s="203" t="s">
        <v>179</v>
      </c>
      <c r="F465" s="203">
        <v>1971</v>
      </c>
      <c r="G465" s="203">
        <v>90</v>
      </c>
      <c r="H465" s="204" t="s">
        <v>192</v>
      </c>
      <c r="I465" s="204" t="s">
        <v>181</v>
      </c>
      <c r="J465" s="204" t="s">
        <v>113</v>
      </c>
      <c r="K465" s="204" t="s">
        <v>113</v>
      </c>
      <c r="L465" s="203" t="s">
        <v>182</v>
      </c>
      <c r="N465" s="205">
        <v>12</v>
      </c>
      <c r="O465" s="205">
        <v>2</v>
      </c>
      <c r="P465" s="205">
        <v>10</v>
      </c>
      <c r="V465" s="203">
        <v>1200</v>
      </c>
      <c r="W465" s="203">
        <v>15</v>
      </c>
      <c r="X465" s="204" t="s">
        <v>183</v>
      </c>
      <c r="AO465" s="201" t="s">
        <v>113</v>
      </c>
    </row>
    <row r="466" spans="1:41" hidden="1">
      <c r="A466" s="203" t="s">
        <v>917</v>
      </c>
      <c r="B466" s="204" t="s">
        <v>895</v>
      </c>
      <c r="D466" s="203">
        <v>37</v>
      </c>
      <c r="E466" s="203" t="s">
        <v>179</v>
      </c>
      <c r="F466" s="203">
        <v>1982</v>
      </c>
      <c r="G466" s="203">
        <v>250</v>
      </c>
      <c r="H466" s="204" t="s">
        <v>192</v>
      </c>
      <c r="I466" s="204" t="s">
        <v>181</v>
      </c>
      <c r="J466" s="204" t="s">
        <v>113</v>
      </c>
      <c r="K466" s="204" t="s">
        <v>113</v>
      </c>
      <c r="L466" s="203" t="s">
        <v>182</v>
      </c>
      <c r="N466" s="205">
        <v>30</v>
      </c>
      <c r="O466" s="205">
        <v>5</v>
      </c>
      <c r="P466" s="205">
        <v>12</v>
      </c>
      <c r="V466" s="203">
        <v>2400</v>
      </c>
      <c r="W466" s="203">
        <v>24</v>
      </c>
      <c r="X466" s="204" t="s">
        <v>263</v>
      </c>
      <c r="AB466" s="203" t="s">
        <v>95</v>
      </c>
      <c r="AO466" s="201" t="s">
        <v>113</v>
      </c>
    </row>
    <row r="467" spans="1:41" hidden="1">
      <c r="A467" s="203" t="s">
        <v>918</v>
      </c>
      <c r="B467" s="204" t="s">
        <v>919</v>
      </c>
      <c r="C467" s="204">
        <v>4</v>
      </c>
      <c r="D467" s="203">
        <v>4</v>
      </c>
      <c r="E467" s="203" t="s">
        <v>179</v>
      </c>
      <c r="F467" s="203">
        <v>1982</v>
      </c>
      <c r="G467" s="203">
        <v>100</v>
      </c>
      <c r="H467" s="204" t="s">
        <v>180</v>
      </c>
      <c r="I467" s="204" t="s">
        <v>181</v>
      </c>
      <c r="J467" s="204" t="s">
        <v>201</v>
      </c>
      <c r="K467" s="204" t="s">
        <v>201</v>
      </c>
      <c r="L467" s="203" t="s">
        <v>182</v>
      </c>
      <c r="N467" s="205">
        <v>10</v>
      </c>
      <c r="T467" s="201" t="s">
        <v>186</v>
      </c>
      <c r="U467" s="201" t="s">
        <v>187</v>
      </c>
      <c r="V467" s="203">
        <v>1400</v>
      </c>
      <c r="W467" s="203">
        <v>12</v>
      </c>
      <c r="X467" s="204" t="s">
        <v>183</v>
      </c>
      <c r="AO467" s="201" t="s">
        <v>113</v>
      </c>
    </row>
    <row r="468" spans="1:41" hidden="1">
      <c r="A468" s="203" t="s">
        <v>920</v>
      </c>
      <c r="B468" s="204" t="s">
        <v>919</v>
      </c>
      <c r="D468" s="203">
        <v>26</v>
      </c>
      <c r="E468" s="203" t="s">
        <v>179</v>
      </c>
      <c r="F468" s="203">
        <v>1961</v>
      </c>
      <c r="G468" s="203">
        <v>80</v>
      </c>
      <c r="H468" s="204" t="s">
        <v>185</v>
      </c>
      <c r="I468" s="204" t="s">
        <v>181</v>
      </c>
      <c r="J468" s="204" t="s">
        <v>113</v>
      </c>
      <c r="K468" s="204" t="s">
        <v>113</v>
      </c>
      <c r="L468" s="203" t="s">
        <v>182</v>
      </c>
      <c r="N468" s="205">
        <v>10</v>
      </c>
      <c r="O468" s="205">
        <v>2</v>
      </c>
      <c r="P468" s="205">
        <v>10</v>
      </c>
      <c r="V468" s="203">
        <v>1200</v>
      </c>
      <c r="W468" s="203">
        <v>12</v>
      </c>
      <c r="X468" s="204" t="s">
        <v>183</v>
      </c>
      <c r="AO468" s="201" t="s">
        <v>113</v>
      </c>
    </row>
    <row r="469" spans="1:41" hidden="1">
      <c r="A469" s="203" t="s">
        <v>921</v>
      </c>
      <c r="B469" s="204" t="s">
        <v>919</v>
      </c>
      <c r="D469" s="203">
        <v>28</v>
      </c>
      <c r="E469" s="203" t="s">
        <v>179</v>
      </c>
      <c r="F469" s="203">
        <v>1959</v>
      </c>
      <c r="G469" s="203">
        <v>82</v>
      </c>
      <c r="H469" s="204" t="s">
        <v>185</v>
      </c>
      <c r="I469" s="204" t="s">
        <v>181</v>
      </c>
      <c r="J469" s="204" t="s">
        <v>113</v>
      </c>
      <c r="K469" s="204" t="s">
        <v>113</v>
      </c>
      <c r="L469" s="203" t="s">
        <v>196</v>
      </c>
      <c r="M469" s="203" t="s">
        <v>290</v>
      </c>
      <c r="O469" s="205">
        <v>1</v>
      </c>
      <c r="P469" s="205">
        <v>10</v>
      </c>
      <c r="V469" s="203">
        <v>800</v>
      </c>
      <c r="W469" s="203">
        <v>6</v>
      </c>
      <c r="X469" s="204" t="s">
        <v>198</v>
      </c>
      <c r="Y469" s="203" t="s">
        <v>199</v>
      </c>
      <c r="AO469" s="201" t="s">
        <v>113</v>
      </c>
    </row>
    <row r="470" spans="1:41" hidden="1">
      <c r="A470" s="203" t="s">
        <v>922</v>
      </c>
      <c r="B470" s="204" t="s">
        <v>919</v>
      </c>
      <c r="D470" s="203">
        <v>31</v>
      </c>
      <c r="E470" s="203" t="s">
        <v>179</v>
      </c>
      <c r="F470" s="203">
        <v>1956</v>
      </c>
      <c r="G470" s="203">
        <v>120</v>
      </c>
      <c r="H470" s="204" t="s">
        <v>180</v>
      </c>
      <c r="I470" s="204" t="s">
        <v>181</v>
      </c>
      <c r="J470" s="204" t="s">
        <v>113</v>
      </c>
      <c r="K470" s="204" t="s">
        <v>113</v>
      </c>
      <c r="L470" s="203" t="s">
        <v>182</v>
      </c>
      <c r="N470" s="205">
        <v>13</v>
      </c>
      <c r="O470" s="205">
        <v>2</v>
      </c>
      <c r="P470" s="205">
        <v>10</v>
      </c>
      <c r="V470" s="203">
        <v>1800</v>
      </c>
      <c r="W470" s="203">
        <v>12</v>
      </c>
      <c r="X470" s="204" t="s">
        <v>183</v>
      </c>
      <c r="AO470" s="201" t="s">
        <v>113</v>
      </c>
    </row>
    <row r="471" spans="1:41" hidden="1">
      <c r="A471" s="203" t="s">
        <v>923</v>
      </c>
      <c r="B471" s="204" t="s">
        <v>919</v>
      </c>
      <c r="D471" s="203">
        <v>38</v>
      </c>
      <c r="E471" s="203" t="s">
        <v>179</v>
      </c>
      <c r="F471" s="203">
        <v>1961</v>
      </c>
      <c r="G471" s="203">
        <v>100</v>
      </c>
      <c r="H471" s="204" t="s">
        <v>185</v>
      </c>
      <c r="I471" s="204" t="s">
        <v>181</v>
      </c>
      <c r="J471" s="204" t="s">
        <v>113</v>
      </c>
      <c r="K471" s="204" t="s">
        <v>113</v>
      </c>
      <c r="L471" s="203" t="s">
        <v>182</v>
      </c>
      <c r="N471" s="205">
        <v>12</v>
      </c>
      <c r="O471" s="205">
        <v>2</v>
      </c>
      <c r="P471" s="205">
        <v>6</v>
      </c>
      <c r="V471" s="203">
        <v>1500</v>
      </c>
      <c r="W471" s="203">
        <v>12</v>
      </c>
      <c r="X471" s="204" t="s">
        <v>183</v>
      </c>
      <c r="AO471" s="201" t="s">
        <v>113</v>
      </c>
    </row>
    <row r="472" spans="1:41" hidden="1">
      <c r="A472" s="203" t="s">
        <v>924</v>
      </c>
      <c r="B472" s="204" t="s">
        <v>919</v>
      </c>
      <c r="D472" s="203">
        <v>39</v>
      </c>
      <c r="E472" s="203" t="s">
        <v>179</v>
      </c>
      <c r="F472" s="203">
        <v>1982</v>
      </c>
      <c r="G472" s="203">
        <v>100</v>
      </c>
      <c r="H472" s="204" t="s">
        <v>192</v>
      </c>
      <c r="I472" s="204" t="s">
        <v>181</v>
      </c>
      <c r="J472" s="204" t="s">
        <v>113</v>
      </c>
      <c r="K472" s="204" t="s">
        <v>113</v>
      </c>
      <c r="L472" s="203" t="s">
        <v>182</v>
      </c>
      <c r="N472" s="205">
        <v>11</v>
      </c>
      <c r="O472" s="205">
        <v>2.5</v>
      </c>
      <c r="P472" s="205">
        <v>6</v>
      </c>
      <c r="V472" s="203">
        <v>1200</v>
      </c>
      <c r="W472" s="203">
        <v>11</v>
      </c>
      <c r="X472" s="204" t="s">
        <v>183</v>
      </c>
      <c r="AO472" s="201" t="s">
        <v>113</v>
      </c>
    </row>
    <row r="473" spans="1:41" hidden="1">
      <c r="A473" s="203" t="s">
        <v>925</v>
      </c>
      <c r="B473" s="204" t="s">
        <v>919</v>
      </c>
      <c r="D473" s="203">
        <v>40</v>
      </c>
      <c r="E473" s="203" t="s">
        <v>179</v>
      </c>
      <c r="F473" s="203">
        <v>1962</v>
      </c>
      <c r="G473" s="203">
        <v>100</v>
      </c>
      <c r="H473" s="204" t="s">
        <v>926</v>
      </c>
      <c r="I473" s="204" t="s">
        <v>181</v>
      </c>
      <c r="J473" s="204" t="s">
        <v>113</v>
      </c>
      <c r="K473" s="204" t="s">
        <v>113</v>
      </c>
      <c r="L473" s="203" t="s">
        <v>182</v>
      </c>
      <c r="N473" s="205">
        <v>12</v>
      </c>
      <c r="T473" s="201" t="s">
        <v>208</v>
      </c>
      <c r="U473" s="201" t="s">
        <v>187</v>
      </c>
      <c r="V473" s="203">
        <v>1800</v>
      </c>
      <c r="W473" s="203">
        <v>12</v>
      </c>
      <c r="X473" s="204" t="s">
        <v>183</v>
      </c>
      <c r="AB473" s="203" t="s">
        <v>95</v>
      </c>
      <c r="AO473" s="201" t="s">
        <v>95</v>
      </c>
    </row>
    <row r="474" spans="1:41" hidden="1">
      <c r="A474" s="203" t="s">
        <v>927</v>
      </c>
      <c r="B474" s="204" t="s">
        <v>919</v>
      </c>
      <c r="D474" s="203">
        <v>43</v>
      </c>
      <c r="E474" s="203" t="s">
        <v>179</v>
      </c>
      <c r="F474" s="203">
        <v>1979</v>
      </c>
      <c r="G474" s="203">
        <v>130</v>
      </c>
      <c r="H474" s="204" t="s">
        <v>928</v>
      </c>
      <c r="I474" s="204" t="s">
        <v>181</v>
      </c>
      <c r="J474" s="204" t="s">
        <v>201</v>
      </c>
      <c r="K474" s="204" t="s">
        <v>113</v>
      </c>
      <c r="L474" s="203" t="s">
        <v>182</v>
      </c>
      <c r="N474" s="205">
        <v>33</v>
      </c>
      <c r="O474" s="205" t="s">
        <v>929</v>
      </c>
      <c r="V474" s="203">
        <v>3000</v>
      </c>
      <c r="W474" s="203">
        <v>7</v>
      </c>
      <c r="X474" s="204" t="s">
        <v>183</v>
      </c>
      <c r="AB474" s="203" t="s">
        <v>95</v>
      </c>
      <c r="AO474" s="201" t="s">
        <v>113</v>
      </c>
    </row>
    <row r="475" spans="1:41" hidden="1">
      <c r="A475" s="203" t="s">
        <v>930</v>
      </c>
      <c r="B475" s="204" t="s">
        <v>919</v>
      </c>
      <c r="D475" s="203">
        <v>44</v>
      </c>
      <c r="E475" s="203" t="s">
        <v>179</v>
      </c>
      <c r="F475" s="203">
        <v>1941</v>
      </c>
      <c r="G475" s="203">
        <v>70</v>
      </c>
      <c r="H475" s="204" t="s">
        <v>229</v>
      </c>
      <c r="I475" s="204" t="s">
        <v>195</v>
      </c>
      <c r="J475" s="204" t="s">
        <v>113</v>
      </c>
      <c r="K475" s="204" t="s">
        <v>113</v>
      </c>
      <c r="L475" s="203" t="s">
        <v>196</v>
      </c>
      <c r="M475" s="203" t="s">
        <v>290</v>
      </c>
      <c r="O475" s="205">
        <v>2.5</v>
      </c>
      <c r="P475" s="205">
        <v>10</v>
      </c>
      <c r="V475" s="203">
        <v>1800</v>
      </c>
      <c r="W475" s="203">
        <v>12</v>
      </c>
      <c r="X475" s="204" t="s">
        <v>198</v>
      </c>
      <c r="Y475" s="203" t="s">
        <v>199</v>
      </c>
      <c r="AO475" s="201" t="s">
        <v>113</v>
      </c>
    </row>
    <row r="476" spans="1:41" hidden="1">
      <c r="A476" s="203" t="s">
        <v>931</v>
      </c>
      <c r="B476" s="204" t="s">
        <v>919</v>
      </c>
      <c r="D476" s="203">
        <v>47</v>
      </c>
      <c r="E476" s="203" t="s">
        <v>179</v>
      </c>
      <c r="F476" s="203">
        <v>1961</v>
      </c>
      <c r="G476" s="203">
        <v>90</v>
      </c>
      <c r="H476" s="204" t="s">
        <v>180</v>
      </c>
      <c r="I476" s="204" t="s">
        <v>181</v>
      </c>
      <c r="J476" s="204" t="s">
        <v>113</v>
      </c>
      <c r="K476" s="204" t="s">
        <v>113</v>
      </c>
      <c r="L476" s="203" t="s">
        <v>182</v>
      </c>
      <c r="N476" s="205">
        <v>12</v>
      </c>
      <c r="O476" s="205">
        <v>1.5</v>
      </c>
      <c r="P476" s="205">
        <v>16</v>
      </c>
      <c r="V476" s="203">
        <v>1200</v>
      </c>
      <c r="W476" s="203">
        <v>12</v>
      </c>
      <c r="X476" s="204" t="s">
        <v>183</v>
      </c>
      <c r="AO476" s="201" t="s">
        <v>113</v>
      </c>
    </row>
    <row r="477" spans="1:41" hidden="1">
      <c r="A477" s="203" t="s">
        <v>932</v>
      </c>
      <c r="B477" s="204" t="s">
        <v>919</v>
      </c>
      <c r="D477" s="203">
        <v>63</v>
      </c>
      <c r="E477" s="203" t="s">
        <v>179</v>
      </c>
      <c r="F477" s="203">
        <v>1961</v>
      </c>
      <c r="G477" s="203">
        <v>80</v>
      </c>
      <c r="H477" s="204" t="s">
        <v>180</v>
      </c>
      <c r="I477" s="204" t="s">
        <v>181</v>
      </c>
      <c r="J477" s="204" t="s">
        <v>113</v>
      </c>
      <c r="K477" s="204" t="s">
        <v>113</v>
      </c>
      <c r="L477" s="203" t="s">
        <v>364</v>
      </c>
      <c r="O477" s="205">
        <v>2</v>
      </c>
      <c r="P477" s="205">
        <v>10</v>
      </c>
      <c r="V477" s="203">
        <v>1100</v>
      </c>
      <c r="W477" s="203">
        <v>6</v>
      </c>
      <c r="X477" s="204" t="s">
        <v>198</v>
      </c>
      <c r="Y477" s="203" t="s">
        <v>199</v>
      </c>
      <c r="AO477" s="201" t="s">
        <v>113</v>
      </c>
    </row>
    <row r="478" spans="1:41" hidden="1">
      <c r="A478" s="203" t="s">
        <v>933</v>
      </c>
      <c r="B478" s="204" t="s">
        <v>919</v>
      </c>
      <c r="D478" s="203">
        <v>84</v>
      </c>
      <c r="E478" s="203" t="s">
        <v>179</v>
      </c>
      <c r="F478" s="203">
        <v>1981</v>
      </c>
      <c r="G478" s="203">
        <v>100</v>
      </c>
      <c r="H478" s="204" t="s">
        <v>192</v>
      </c>
      <c r="I478" s="204" t="s">
        <v>181</v>
      </c>
      <c r="J478" s="204" t="s">
        <v>113</v>
      </c>
      <c r="K478" s="204" t="s">
        <v>113</v>
      </c>
      <c r="L478" s="203" t="s">
        <v>182</v>
      </c>
      <c r="N478" s="205">
        <v>12</v>
      </c>
      <c r="O478" s="205">
        <v>3</v>
      </c>
      <c r="P478" s="205">
        <v>6</v>
      </c>
      <c r="V478" s="203">
        <v>1500</v>
      </c>
      <c r="W478" s="203">
        <v>12</v>
      </c>
      <c r="X478" s="204" t="s">
        <v>183</v>
      </c>
      <c r="AO478" s="201" t="s">
        <v>113</v>
      </c>
    </row>
    <row r="479" spans="1:41" hidden="1">
      <c r="A479" s="203" t="s">
        <v>934</v>
      </c>
      <c r="B479" s="204" t="s">
        <v>935</v>
      </c>
      <c r="D479" s="203">
        <v>53</v>
      </c>
      <c r="E479" s="203" t="s">
        <v>179</v>
      </c>
      <c r="F479" s="203">
        <v>1978</v>
      </c>
      <c r="G479" s="203">
        <v>200</v>
      </c>
      <c r="H479" s="204" t="s">
        <v>180</v>
      </c>
      <c r="I479" s="204" t="s">
        <v>181</v>
      </c>
      <c r="J479" s="204" t="s">
        <v>113</v>
      </c>
      <c r="K479" s="204" t="s">
        <v>113</v>
      </c>
      <c r="L479" s="203" t="s">
        <v>182</v>
      </c>
      <c r="N479" s="205">
        <v>26</v>
      </c>
      <c r="O479" s="205">
        <v>4</v>
      </c>
      <c r="P479" s="205">
        <v>6</v>
      </c>
      <c r="V479" s="203">
        <v>2600</v>
      </c>
      <c r="W479" s="203">
        <v>12</v>
      </c>
      <c r="X479" s="204" t="s">
        <v>257</v>
      </c>
      <c r="AO479" s="201" t="s">
        <v>113</v>
      </c>
    </row>
    <row r="480" spans="1:41" hidden="1">
      <c r="A480" s="203" t="s">
        <v>936</v>
      </c>
      <c r="B480" s="204" t="s">
        <v>935</v>
      </c>
      <c r="D480" s="203">
        <v>54</v>
      </c>
      <c r="E480" s="203" t="s">
        <v>179</v>
      </c>
      <c r="F480" s="203">
        <v>1971</v>
      </c>
      <c r="G480" s="203">
        <v>90</v>
      </c>
      <c r="H480" s="204" t="s">
        <v>180</v>
      </c>
      <c r="I480" s="204" t="s">
        <v>181</v>
      </c>
      <c r="J480" s="204" t="s">
        <v>113</v>
      </c>
      <c r="K480" s="204" t="s">
        <v>113</v>
      </c>
      <c r="L480" s="203" t="s">
        <v>182</v>
      </c>
      <c r="N480" s="205">
        <v>12</v>
      </c>
      <c r="O480" s="205">
        <v>3</v>
      </c>
      <c r="P480" s="205">
        <v>6</v>
      </c>
      <c r="V480" s="203">
        <v>1200</v>
      </c>
      <c r="W480" s="203">
        <v>6</v>
      </c>
      <c r="X480" s="204" t="s">
        <v>183</v>
      </c>
      <c r="AO480" s="201" t="s">
        <v>113</v>
      </c>
    </row>
    <row r="481" spans="1:41">
      <c r="A481" s="203" t="s">
        <v>937</v>
      </c>
      <c r="B481" s="204" t="s">
        <v>935</v>
      </c>
      <c r="D481" s="203">
        <v>57</v>
      </c>
      <c r="E481" s="203" t="s">
        <v>179</v>
      </c>
      <c r="F481" s="203">
        <v>1971</v>
      </c>
      <c r="G481" s="203">
        <v>120</v>
      </c>
      <c r="H481" s="204" t="s">
        <v>190</v>
      </c>
      <c r="I481" s="204" t="s">
        <v>181</v>
      </c>
      <c r="J481" s="204" t="s">
        <v>201</v>
      </c>
      <c r="K481" s="204" t="s">
        <v>231</v>
      </c>
      <c r="L481" s="203" t="s">
        <v>182</v>
      </c>
      <c r="N481" s="205">
        <v>25</v>
      </c>
      <c r="O481" s="205" t="s">
        <v>879</v>
      </c>
      <c r="V481" s="203">
        <v>1800</v>
      </c>
      <c r="W481" s="203">
        <v>12</v>
      </c>
      <c r="X481" s="204" t="s">
        <v>278</v>
      </c>
      <c r="Z481" s="203" t="s">
        <v>279</v>
      </c>
      <c r="AC481" s="203" t="s">
        <v>95</v>
      </c>
      <c r="AO481" s="201" t="s">
        <v>113</v>
      </c>
    </row>
    <row r="482" spans="1:41" hidden="1">
      <c r="A482" s="203" t="s">
        <v>938</v>
      </c>
      <c r="B482" s="204" t="s">
        <v>935</v>
      </c>
      <c r="D482" s="203">
        <v>58</v>
      </c>
      <c r="E482" s="203" t="s">
        <v>179</v>
      </c>
      <c r="F482" s="203">
        <v>1972</v>
      </c>
      <c r="G482" s="203">
        <v>120</v>
      </c>
      <c r="H482" s="204" t="s">
        <v>180</v>
      </c>
      <c r="I482" s="204" t="s">
        <v>181</v>
      </c>
      <c r="J482" s="204" t="s">
        <v>113</v>
      </c>
      <c r="K482" s="204" t="s">
        <v>113</v>
      </c>
      <c r="L482" s="203" t="s">
        <v>182</v>
      </c>
      <c r="N482" s="205">
        <v>20</v>
      </c>
      <c r="O482" s="205" t="s">
        <v>315</v>
      </c>
      <c r="V482" s="203">
        <v>1800</v>
      </c>
      <c r="W482" s="203">
        <v>12</v>
      </c>
      <c r="X482" s="204" t="s">
        <v>183</v>
      </c>
      <c r="AB482" s="203" t="s">
        <v>95</v>
      </c>
      <c r="AO482" s="201" t="s">
        <v>113</v>
      </c>
    </row>
    <row r="483" spans="1:41">
      <c r="A483" s="203" t="s">
        <v>939</v>
      </c>
      <c r="B483" s="204" t="s">
        <v>935</v>
      </c>
      <c r="D483" s="203">
        <v>59</v>
      </c>
      <c r="E483" s="203" t="s">
        <v>179</v>
      </c>
      <c r="F483" s="203">
        <v>1967</v>
      </c>
      <c r="G483" s="203">
        <v>200</v>
      </c>
      <c r="H483" s="204" t="s">
        <v>940</v>
      </c>
      <c r="I483" s="204" t="s">
        <v>181</v>
      </c>
      <c r="J483" s="204" t="s">
        <v>201</v>
      </c>
      <c r="K483" s="204" t="s">
        <v>201</v>
      </c>
      <c r="L483" s="203" t="s">
        <v>182</v>
      </c>
      <c r="N483" s="205">
        <v>26</v>
      </c>
      <c r="O483" s="205" t="s">
        <v>296</v>
      </c>
      <c r="P483" s="205">
        <v>10</v>
      </c>
      <c r="V483" s="203">
        <v>3000</v>
      </c>
      <c r="W483" s="203">
        <v>15</v>
      </c>
      <c r="X483" s="204" t="s">
        <v>257</v>
      </c>
      <c r="AB483" s="203" t="s">
        <v>95</v>
      </c>
      <c r="AC483" s="203" t="s">
        <v>95</v>
      </c>
      <c r="AO483" s="201" t="s">
        <v>113</v>
      </c>
    </row>
    <row r="484" spans="1:41" hidden="1">
      <c r="A484" s="203" t="s">
        <v>941</v>
      </c>
      <c r="B484" s="204" t="s">
        <v>935</v>
      </c>
      <c r="D484" s="203">
        <v>60</v>
      </c>
      <c r="E484" s="203" t="s">
        <v>179</v>
      </c>
      <c r="F484" s="203">
        <v>1967</v>
      </c>
      <c r="G484" s="203">
        <v>100</v>
      </c>
      <c r="H484" s="204" t="s">
        <v>180</v>
      </c>
      <c r="I484" s="204" t="s">
        <v>181</v>
      </c>
      <c r="J484" s="204" t="s">
        <v>113</v>
      </c>
      <c r="K484" s="204" t="s">
        <v>113</v>
      </c>
      <c r="L484" s="203" t="s">
        <v>182</v>
      </c>
      <c r="N484" s="205">
        <v>12</v>
      </c>
      <c r="O484" s="205">
        <v>5</v>
      </c>
      <c r="P484" s="205">
        <v>10</v>
      </c>
      <c r="V484" s="203">
        <v>1800</v>
      </c>
      <c r="W484" s="203">
        <v>12</v>
      </c>
      <c r="X484" s="204" t="s">
        <v>263</v>
      </c>
      <c r="AO484" s="201" t="s">
        <v>95</v>
      </c>
    </row>
    <row r="485" spans="1:41" hidden="1">
      <c r="A485" s="203" t="s">
        <v>942</v>
      </c>
      <c r="B485" s="204" t="s">
        <v>935</v>
      </c>
      <c r="D485" s="203">
        <v>62</v>
      </c>
      <c r="E485" s="203" t="s">
        <v>179</v>
      </c>
      <c r="F485" s="203">
        <v>1960</v>
      </c>
      <c r="G485" s="203">
        <v>76</v>
      </c>
      <c r="H485" s="204" t="s">
        <v>180</v>
      </c>
      <c r="I485" s="204" t="s">
        <v>181</v>
      </c>
      <c r="J485" s="204" t="s">
        <v>113</v>
      </c>
      <c r="K485" s="204" t="s">
        <v>113</v>
      </c>
      <c r="L485" s="203" t="s">
        <v>182</v>
      </c>
      <c r="N485" s="205">
        <v>8</v>
      </c>
      <c r="O485" s="205">
        <v>1.5</v>
      </c>
      <c r="P485" s="205">
        <v>6</v>
      </c>
      <c r="V485" s="203">
        <v>1000</v>
      </c>
      <c r="W485" s="203">
        <v>6</v>
      </c>
      <c r="X485" s="204" t="s">
        <v>183</v>
      </c>
      <c r="AO485" s="201" t="s">
        <v>113</v>
      </c>
    </row>
    <row r="486" spans="1:41" hidden="1">
      <c r="A486" s="203" t="s">
        <v>943</v>
      </c>
      <c r="B486" s="204" t="s">
        <v>935</v>
      </c>
      <c r="D486" s="203">
        <v>61</v>
      </c>
      <c r="E486" s="203" t="s">
        <v>179</v>
      </c>
      <c r="F486" s="203">
        <v>1915</v>
      </c>
      <c r="G486" s="203">
        <v>90</v>
      </c>
      <c r="H486" s="204" t="s">
        <v>363</v>
      </c>
      <c r="I486" s="204" t="s">
        <v>181</v>
      </c>
      <c r="J486" s="204" t="s">
        <v>113</v>
      </c>
      <c r="K486" s="204" t="s">
        <v>113</v>
      </c>
      <c r="L486" s="203" t="s">
        <v>182</v>
      </c>
      <c r="N486" s="205">
        <v>14</v>
      </c>
      <c r="O486" s="205">
        <v>3</v>
      </c>
      <c r="P486" s="205">
        <v>6</v>
      </c>
      <c r="V486" s="203">
        <v>1800</v>
      </c>
      <c r="W486" s="203">
        <v>12</v>
      </c>
      <c r="X486" s="204" t="s">
        <v>183</v>
      </c>
      <c r="AB486" s="203" t="s">
        <v>95</v>
      </c>
      <c r="AO486" s="201" t="s">
        <v>113</v>
      </c>
    </row>
    <row r="487" spans="1:41" hidden="1">
      <c r="A487" s="203" t="s">
        <v>944</v>
      </c>
      <c r="B487" s="204" t="s">
        <v>935</v>
      </c>
      <c r="D487" s="203">
        <v>63</v>
      </c>
      <c r="E487" s="203" t="s">
        <v>179</v>
      </c>
      <c r="F487" s="203">
        <v>1957</v>
      </c>
      <c r="G487" s="203">
        <v>111</v>
      </c>
      <c r="H487" s="204" t="s">
        <v>180</v>
      </c>
      <c r="I487" s="204" t="s">
        <v>214</v>
      </c>
      <c r="J487" s="204" t="s">
        <v>113</v>
      </c>
      <c r="K487" s="204" t="s">
        <v>113</v>
      </c>
      <c r="L487" s="203" t="s">
        <v>182</v>
      </c>
      <c r="N487" s="205">
        <v>20</v>
      </c>
      <c r="T487" s="201" t="s">
        <v>252</v>
      </c>
      <c r="U487" s="201" t="s">
        <v>187</v>
      </c>
      <c r="V487" s="203">
        <v>1800</v>
      </c>
      <c r="W487" s="203">
        <v>12</v>
      </c>
      <c r="X487" s="204" t="s">
        <v>183</v>
      </c>
      <c r="AB487" s="203" t="s">
        <v>95</v>
      </c>
      <c r="AO487" s="201" t="s">
        <v>113</v>
      </c>
    </row>
    <row r="488" spans="1:41" hidden="1">
      <c r="A488" s="203" t="s">
        <v>945</v>
      </c>
      <c r="B488" s="204" t="s">
        <v>946</v>
      </c>
      <c r="D488" s="203">
        <v>14</v>
      </c>
      <c r="E488" s="203" t="s">
        <v>179</v>
      </c>
      <c r="F488" s="203">
        <v>1961</v>
      </c>
      <c r="G488" s="203">
        <v>110</v>
      </c>
      <c r="H488" s="204" t="s">
        <v>185</v>
      </c>
      <c r="I488" s="204" t="s">
        <v>181</v>
      </c>
      <c r="J488" s="204" t="s">
        <v>113</v>
      </c>
      <c r="K488" s="204" t="s">
        <v>113</v>
      </c>
      <c r="L488" s="203" t="s">
        <v>182</v>
      </c>
      <c r="N488" s="205">
        <v>12</v>
      </c>
      <c r="O488" s="205">
        <v>3</v>
      </c>
      <c r="P488" s="205">
        <v>2</v>
      </c>
      <c r="V488" s="203">
        <v>1000</v>
      </c>
      <c r="W488" s="203">
        <v>6</v>
      </c>
      <c r="X488" s="204" t="s">
        <v>198</v>
      </c>
      <c r="Y488" s="203" t="s">
        <v>199</v>
      </c>
      <c r="AO488" s="201" t="s">
        <v>113</v>
      </c>
    </row>
    <row r="489" spans="1:41" hidden="1">
      <c r="A489" s="203" t="s">
        <v>947</v>
      </c>
      <c r="B489" s="204" t="s">
        <v>946</v>
      </c>
      <c r="D489" s="203">
        <v>17</v>
      </c>
      <c r="E489" s="203" t="s">
        <v>179</v>
      </c>
      <c r="F489" s="203">
        <v>1962</v>
      </c>
      <c r="G489" s="203">
        <v>90</v>
      </c>
      <c r="H489" s="204" t="s">
        <v>574</v>
      </c>
      <c r="I489" s="204" t="s">
        <v>181</v>
      </c>
      <c r="J489" s="204" t="s">
        <v>113</v>
      </c>
      <c r="K489" s="204" t="s">
        <v>113</v>
      </c>
      <c r="L489" s="203" t="s">
        <v>182</v>
      </c>
      <c r="N489" s="205">
        <v>12</v>
      </c>
      <c r="O489" s="205">
        <v>5</v>
      </c>
      <c r="P489" s="205">
        <v>6</v>
      </c>
      <c r="V489" s="203">
        <v>2000</v>
      </c>
      <c r="W489" s="203">
        <v>12</v>
      </c>
      <c r="X489" s="204" t="s">
        <v>183</v>
      </c>
      <c r="AO489" s="201" t="s">
        <v>113</v>
      </c>
    </row>
    <row r="490" spans="1:41" hidden="1">
      <c r="A490" s="203" t="s">
        <v>948</v>
      </c>
      <c r="B490" s="204" t="s">
        <v>946</v>
      </c>
      <c r="D490" s="203">
        <v>18</v>
      </c>
      <c r="E490" s="203" t="s">
        <v>179</v>
      </c>
      <c r="F490" s="203">
        <v>1962</v>
      </c>
      <c r="G490" s="203">
        <v>125</v>
      </c>
      <c r="H490" s="204" t="s">
        <v>949</v>
      </c>
      <c r="I490" s="204" t="s">
        <v>181</v>
      </c>
      <c r="J490" s="204" t="s">
        <v>201</v>
      </c>
      <c r="K490" s="204" t="s">
        <v>201</v>
      </c>
      <c r="L490" s="203" t="s">
        <v>182</v>
      </c>
      <c r="N490" s="209"/>
      <c r="S490" s="201">
        <v>3000</v>
      </c>
      <c r="V490" s="203">
        <v>1200</v>
      </c>
      <c r="W490" s="203">
        <v>12</v>
      </c>
      <c r="X490" s="204" t="s">
        <v>183</v>
      </c>
      <c r="AB490" s="203" t="s">
        <v>95</v>
      </c>
      <c r="AO490" s="201" t="s">
        <v>113</v>
      </c>
    </row>
    <row r="491" spans="1:41" hidden="1">
      <c r="A491" s="203" t="s">
        <v>950</v>
      </c>
      <c r="B491" s="204" t="s">
        <v>946</v>
      </c>
      <c r="D491" s="203">
        <v>22</v>
      </c>
      <c r="E491" s="203" t="s">
        <v>179</v>
      </c>
      <c r="F491" s="203">
        <v>1999</v>
      </c>
      <c r="G491" s="203">
        <v>140</v>
      </c>
      <c r="H491" s="204" t="s">
        <v>266</v>
      </c>
      <c r="I491" s="204" t="s">
        <v>181</v>
      </c>
      <c r="J491" s="204" t="s">
        <v>201</v>
      </c>
      <c r="K491" s="204" t="s">
        <v>201</v>
      </c>
      <c r="L491" s="203" t="s">
        <v>182</v>
      </c>
      <c r="N491" s="205">
        <v>13</v>
      </c>
      <c r="O491" s="205">
        <v>4</v>
      </c>
      <c r="P491" s="205">
        <v>10</v>
      </c>
      <c r="V491" s="203">
        <v>1600</v>
      </c>
      <c r="W491" s="203">
        <v>12</v>
      </c>
      <c r="X491" s="204" t="s">
        <v>183</v>
      </c>
      <c r="AO491" s="201" t="s">
        <v>113</v>
      </c>
    </row>
    <row r="492" spans="1:41" hidden="1">
      <c r="A492" s="203" t="s">
        <v>951</v>
      </c>
      <c r="B492" s="204" t="s">
        <v>946</v>
      </c>
      <c r="D492" s="203">
        <v>32</v>
      </c>
      <c r="E492" s="203" t="s">
        <v>179</v>
      </c>
      <c r="F492" s="203">
        <v>1968</v>
      </c>
      <c r="G492" s="203">
        <v>80</v>
      </c>
      <c r="H492" s="204" t="s">
        <v>180</v>
      </c>
      <c r="I492" s="204" t="s">
        <v>181</v>
      </c>
      <c r="J492" s="204" t="s">
        <v>113</v>
      </c>
      <c r="K492" s="204" t="s">
        <v>113</v>
      </c>
      <c r="L492" s="203" t="s">
        <v>182</v>
      </c>
      <c r="N492" s="205">
        <v>10</v>
      </c>
      <c r="O492" s="205">
        <v>3</v>
      </c>
      <c r="P492" s="205">
        <v>6</v>
      </c>
      <c r="V492" s="203">
        <v>1100</v>
      </c>
      <c r="W492" s="203">
        <v>12</v>
      </c>
      <c r="X492" s="204" t="s">
        <v>183</v>
      </c>
      <c r="AO492" s="201" t="s">
        <v>113</v>
      </c>
    </row>
    <row r="493" spans="1:41" hidden="1">
      <c r="A493" s="203" t="s">
        <v>952</v>
      </c>
      <c r="B493" s="204" t="s">
        <v>946</v>
      </c>
      <c r="D493" s="203">
        <v>35</v>
      </c>
      <c r="E493" s="203" t="s">
        <v>179</v>
      </c>
      <c r="F493" s="203">
        <v>1954</v>
      </c>
      <c r="G493" s="203">
        <v>80</v>
      </c>
      <c r="H493" s="204" t="s">
        <v>185</v>
      </c>
      <c r="I493" s="204" t="s">
        <v>181</v>
      </c>
      <c r="J493" s="204" t="s">
        <v>113</v>
      </c>
      <c r="K493" s="204" t="s">
        <v>113</v>
      </c>
      <c r="L493" s="203" t="s">
        <v>364</v>
      </c>
      <c r="O493" s="205">
        <v>3</v>
      </c>
      <c r="P493" s="205">
        <v>10</v>
      </c>
      <c r="V493" s="203">
        <v>1000</v>
      </c>
      <c r="W493" s="203">
        <v>6</v>
      </c>
      <c r="X493" s="204" t="s">
        <v>198</v>
      </c>
      <c r="Y493" s="203" t="s">
        <v>199</v>
      </c>
      <c r="AO493" s="201" t="s">
        <v>113</v>
      </c>
    </row>
    <row r="494" spans="1:41" hidden="1">
      <c r="A494" s="203" t="s">
        <v>953</v>
      </c>
      <c r="B494" s="204" t="s">
        <v>946</v>
      </c>
      <c r="D494" s="203">
        <v>37</v>
      </c>
      <c r="E494" s="203" t="s">
        <v>179</v>
      </c>
      <c r="F494" s="203">
        <v>1976</v>
      </c>
      <c r="G494" s="203">
        <v>90</v>
      </c>
      <c r="H494" s="204" t="s">
        <v>192</v>
      </c>
      <c r="I494" s="204" t="s">
        <v>181</v>
      </c>
      <c r="J494" s="204" t="s">
        <v>113</v>
      </c>
      <c r="K494" s="204" t="s">
        <v>113</v>
      </c>
      <c r="L494" s="203" t="s">
        <v>182</v>
      </c>
      <c r="N494" s="205">
        <v>10</v>
      </c>
      <c r="O494" s="205">
        <v>2</v>
      </c>
      <c r="P494" s="205">
        <v>10</v>
      </c>
      <c r="V494" s="203">
        <v>1100</v>
      </c>
      <c r="W494" s="203">
        <v>12</v>
      </c>
      <c r="X494" s="204" t="s">
        <v>183</v>
      </c>
      <c r="AO494" s="201" t="s">
        <v>113</v>
      </c>
    </row>
    <row r="495" spans="1:41" hidden="1">
      <c r="A495" s="203" t="s">
        <v>954</v>
      </c>
      <c r="B495" s="204" t="s">
        <v>946</v>
      </c>
      <c r="D495" s="203">
        <v>51</v>
      </c>
      <c r="E495" s="203" t="s">
        <v>179</v>
      </c>
      <c r="F495" s="203">
        <v>1961</v>
      </c>
      <c r="G495" s="203">
        <v>120</v>
      </c>
      <c r="H495" s="204" t="s">
        <v>185</v>
      </c>
      <c r="I495" s="204" t="s">
        <v>181</v>
      </c>
      <c r="J495" s="204" t="s">
        <v>113</v>
      </c>
      <c r="K495" s="204" t="s">
        <v>113</v>
      </c>
      <c r="L495" s="203" t="s">
        <v>182</v>
      </c>
      <c r="N495" s="205">
        <v>16</v>
      </c>
      <c r="O495" s="205">
        <v>3.5</v>
      </c>
      <c r="P495" s="205">
        <v>10</v>
      </c>
      <c r="V495" s="203">
        <v>1500</v>
      </c>
      <c r="W495" s="203">
        <v>12</v>
      </c>
      <c r="X495" s="204" t="s">
        <v>183</v>
      </c>
      <c r="AO495" s="201" t="s">
        <v>113</v>
      </c>
    </row>
    <row r="496" spans="1:41">
      <c r="A496" s="203" t="s">
        <v>955</v>
      </c>
      <c r="B496" s="204" t="s">
        <v>956</v>
      </c>
      <c r="D496" s="203">
        <v>1</v>
      </c>
      <c r="E496" s="203" t="s">
        <v>179</v>
      </c>
      <c r="F496" s="203" t="s">
        <v>957</v>
      </c>
      <c r="G496" s="203">
        <v>150</v>
      </c>
      <c r="H496" s="204" t="s">
        <v>697</v>
      </c>
      <c r="I496" s="204" t="s">
        <v>181</v>
      </c>
      <c r="J496" s="204" t="s">
        <v>201</v>
      </c>
      <c r="K496" s="204" t="s">
        <v>201</v>
      </c>
      <c r="L496" s="203" t="s">
        <v>182</v>
      </c>
      <c r="N496" s="205">
        <v>25</v>
      </c>
      <c r="O496" s="205" t="s">
        <v>585</v>
      </c>
      <c r="V496" s="203">
        <v>2600</v>
      </c>
      <c r="W496" s="203">
        <v>24</v>
      </c>
      <c r="X496" s="204" t="s">
        <v>183</v>
      </c>
      <c r="AC496" s="203" t="s">
        <v>95</v>
      </c>
      <c r="AO496" s="201" t="s">
        <v>95</v>
      </c>
    </row>
    <row r="497" spans="1:41" hidden="1">
      <c r="A497" s="203" t="s">
        <v>958</v>
      </c>
      <c r="B497" s="204" t="s">
        <v>956</v>
      </c>
      <c r="D497" s="203">
        <v>2</v>
      </c>
      <c r="E497" s="203" t="s">
        <v>179</v>
      </c>
      <c r="F497" s="203">
        <v>1977</v>
      </c>
      <c r="G497" s="203">
        <v>96</v>
      </c>
      <c r="H497" s="204" t="s">
        <v>180</v>
      </c>
      <c r="I497" s="204" t="s">
        <v>214</v>
      </c>
      <c r="J497" s="204" t="s">
        <v>113</v>
      </c>
      <c r="K497" s="204" t="s">
        <v>113</v>
      </c>
      <c r="L497" s="203" t="s">
        <v>182</v>
      </c>
      <c r="N497" s="205">
        <v>12</v>
      </c>
      <c r="O497" s="205">
        <v>2.5</v>
      </c>
      <c r="V497" s="203">
        <v>1100</v>
      </c>
      <c r="W497" s="203">
        <v>9</v>
      </c>
      <c r="X497" s="204" t="s">
        <v>183</v>
      </c>
      <c r="AO497" s="201" t="s">
        <v>113</v>
      </c>
    </row>
    <row r="498" spans="1:41" hidden="1">
      <c r="A498" s="203" t="s">
        <v>959</v>
      </c>
      <c r="B498" s="204" t="s">
        <v>956</v>
      </c>
      <c r="D498" s="203">
        <v>3</v>
      </c>
      <c r="E498" s="203" t="s">
        <v>179</v>
      </c>
      <c r="F498" s="203">
        <v>1976</v>
      </c>
      <c r="G498" s="203">
        <v>96</v>
      </c>
      <c r="H498" s="204" t="s">
        <v>180</v>
      </c>
      <c r="I498" s="204" t="s">
        <v>214</v>
      </c>
      <c r="J498" s="204" t="s">
        <v>113</v>
      </c>
      <c r="K498" s="204" t="s">
        <v>113</v>
      </c>
      <c r="L498" s="203" t="s">
        <v>182</v>
      </c>
      <c r="N498" s="205">
        <v>10</v>
      </c>
      <c r="O498" s="205">
        <v>3</v>
      </c>
      <c r="P498" s="205">
        <v>6</v>
      </c>
      <c r="V498" s="203">
        <v>1400</v>
      </c>
      <c r="W498" s="203">
        <v>12</v>
      </c>
      <c r="X498" s="204" t="s">
        <v>183</v>
      </c>
      <c r="AO498" s="201" t="s">
        <v>113</v>
      </c>
    </row>
    <row r="499" spans="1:41" hidden="1">
      <c r="A499" s="203" t="s">
        <v>960</v>
      </c>
      <c r="B499" s="204" t="s">
        <v>956</v>
      </c>
      <c r="D499" s="203">
        <v>4</v>
      </c>
      <c r="E499" s="203" t="s">
        <v>179</v>
      </c>
      <c r="F499" s="203">
        <v>1980</v>
      </c>
      <c r="G499" s="203">
        <v>120</v>
      </c>
      <c r="H499" s="204" t="s">
        <v>180</v>
      </c>
      <c r="I499" s="204" t="s">
        <v>181</v>
      </c>
      <c r="J499" s="204" t="s">
        <v>201</v>
      </c>
      <c r="K499" s="204" t="s">
        <v>201</v>
      </c>
      <c r="L499" s="203" t="s">
        <v>182</v>
      </c>
      <c r="N499" s="205">
        <v>16</v>
      </c>
      <c r="O499" s="205">
        <v>3</v>
      </c>
      <c r="P499" s="205">
        <v>6</v>
      </c>
      <c r="V499" s="203">
        <v>2400</v>
      </c>
      <c r="W499" s="203">
        <v>24</v>
      </c>
      <c r="X499" s="204" t="s">
        <v>183</v>
      </c>
      <c r="AB499" s="203" t="s">
        <v>95</v>
      </c>
      <c r="AO499" s="201" t="s">
        <v>113</v>
      </c>
    </row>
    <row r="500" spans="1:41">
      <c r="A500" s="203" t="s">
        <v>961</v>
      </c>
      <c r="B500" s="204" t="s">
        <v>956</v>
      </c>
      <c r="D500" s="203">
        <v>10</v>
      </c>
      <c r="E500" s="203" t="s">
        <v>179</v>
      </c>
      <c r="F500" s="203">
        <v>1976</v>
      </c>
      <c r="G500" s="203">
        <v>92</v>
      </c>
      <c r="H500" s="204" t="s">
        <v>180</v>
      </c>
      <c r="I500" s="204" t="s">
        <v>181</v>
      </c>
      <c r="J500" s="204" t="s">
        <v>113</v>
      </c>
      <c r="K500" s="204" t="s">
        <v>113</v>
      </c>
      <c r="L500" s="203" t="s">
        <v>182</v>
      </c>
      <c r="N500" s="205">
        <v>12</v>
      </c>
      <c r="P500" s="205">
        <v>6</v>
      </c>
      <c r="T500" s="201" t="s">
        <v>186</v>
      </c>
      <c r="U500" s="201" t="s">
        <v>187</v>
      </c>
      <c r="V500" s="203">
        <v>2400</v>
      </c>
      <c r="W500" s="203">
        <v>24</v>
      </c>
      <c r="X500" s="204" t="s">
        <v>257</v>
      </c>
      <c r="AC500" s="203" t="s">
        <v>95</v>
      </c>
      <c r="AI500" s="203" t="s">
        <v>95</v>
      </c>
      <c r="AN500" s="203" t="s">
        <v>298</v>
      </c>
      <c r="AO500" s="201" t="s">
        <v>95</v>
      </c>
    </row>
    <row r="501" spans="1:41" hidden="1">
      <c r="A501" s="203" t="s">
        <v>962</v>
      </c>
      <c r="B501" s="204" t="s">
        <v>963</v>
      </c>
      <c r="D501" s="203">
        <v>1</v>
      </c>
      <c r="E501" s="203" t="s">
        <v>179</v>
      </c>
      <c r="F501" s="203">
        <v>1986</v>
      </c>
      <c r="G501" s="203">
        <v>180</v>
      </c>
      <c r="H501" s="204" t="s">
        <v>964</v>
      </c>
      <c r="I501" s="204" t="s">
        <v>181</v>
      </c>
      <c r="J501" s="204" t="s">
        <v>113</v>
      </c>
      <c r="K501" s="204" t="s">
        <v>113</v>
      </c>
      <c r="L501" s="203" t="s">
        <v>182</v>
      </c>
      <c r="N501" s="205">
        <v>20</v>
      </c>
      <c r="O501" s="205">
        <v>3</v>
      </c>
      <c r="P501" s="205">
        <v>10</v>
      </c>
      <c r="V501" s="203">
        <v>1400</v>
      </c>
      <c r="W501" s="203">
        <v>12</v>
      </c>
      <c r="X501" s="204" t="s">
        <v>183</v>
      </c>
      <c r="AO501" s="201" t="s">
        <v>113</v>
      </c>
    </row>
    <row r="502" spans="1:41" hidden="1">
      <c r="A502" s="203" t="s">
        <v>965</v>
      </c>
      <c r="B502" s="204" t="s">
        <v>963</v>
      </c>
      <c r="D502" s="203">
        <v>2</v>
      </c>
      <c r="E502" s="203" t="s">
        <v>179</v>
      </c>
      <c r="F502" s="203">
        <v>1991</v>
      </c>
      <c r="G502" s="203">
        <v>120</v>
      </c>
      <c r="H502" s="204" t="s">
        <v>180</v>
      </c>
      <c r="I502" s="204" t="s">
        <v>181</v>
      </c>
      <c r="J502" s="204" t="s">
        <v>113</v>
      </c>
      <c r="K502" s="204" t="s">
        <v>113</v>
      </c>
      <c r="L502" s="203" t="s">
        <v>182</v>
      </c>
      <c r="N502" s="205">
        <v>16</v>
      </c>
      <c r="O502" s="205">
        <v>4</v>
      </c>
      <c r="P502" s="205">
        <v>6</v>
      </c>
      <c r="V502" s="203">
        <v>1200</v>
      </c>
      <c r="W502" s="203">
        <v>12</v>
      </c>
      <c r="X502" s="204" t="s">
        <v>183</v>
      </c>
      <c r="AN502" s="203" t="s">
        <v>298</v>
      </c>
      <c r="AO502" s="201" t="s">
        <v>113</v>
      </c>
    </row>
    <row r="503" spans="1:41" hidden="1">
      <c r="A503" s="203" t="s">
        <v>966</v>
      </c>
      <c r="B503" s="204" t="s">
        <v>963</v>
      </c>
      <c r="D503" s="203">
        <v>3</v>
      </c>
      <c r="E503" s="203" t="s">
        <v>179</v>
      </c>
      <c r="F503" s="203">
        <v>1972</v>
      </c>
      <c r="G503" s="203">
        <v>80</v>
      </c>
      <c r="H503" s="204" t="s">
        <v>180</v>
      </c>
      <c r="I503" s="204" t="s">
        <v>181</v>
      </c>
      <c r="J503" s="204" t="s">
        <v>113</v>
      </c>
      <c r="K503" s="204" t="s">
        <v>113</v>
      </c>
      <c r="L503" s="203" t="s">
        <v>182</v>
      </c>
      <c r="N503" s="205">
        <v>10</v>
      </c>
      <c r="O503" s="205">
        <v>2</v>
      </c>
      <c r="P503" s="205">
        <v>6</v>
      </c>
      <c r="V503" s="203">
        <v>1000</v>
      </c>
      <c r="W503" s="203">
        <v>9</v>
      </c>
      <c r="X503" s="204" t="s">
        <v>183</v>
      </c>
      <c r="AO503" s="201" t="s">
        <v>113</v>
      </c>
    </row>
    <row r="504" spans="1:41" hidden="1">
      <c r="A504" s="203" t="s">
        <v>967</v>
      </c>
      <c r="B504" s="204" t="s">
        <v>963</v>
      </c>
      <c r="D504" s="203">
        <v>5</v>
      </c>
      <c r="E504" s="203" t="s">
        <v>179</v>
      </c>
      <c r="F504" s="203">
        <v>2006</v>
      </c>
      <c r="G504" s="203">
        <v>120</v>
      </c>
      <c r="H504" s="204" t="s">
        <v>968</v>
      </c>
      <c r="I504" s="204" t="s">
        <v>181</v>
      </c>
      <c r="J504" s="204" t="s">
        <v>201</v>
      </c>
      <c r="K504" s="204" t="s">
        <v>231</v>
      </c>
      <c r="L504" s="203" t="s">
        <v>182</v>
      </c>
      <c r="N504" s="205">
        <v>16</v>
      </c>
      <c r="T504" s="201" t="s">
        <v>208</v>
      </c>
      <c r="U504" s="201" t="s">
        <v>187</v>
      </c>
      <c r="V504" s="203">
        <v>2400</v>
      </c>
      <c r="W504" s="203">
        <v>12</v>
      </c>
      <c r="X504" s="204" t="s">
        <v>183</v>
      </c>
      <c r="AO504" s="201" t="s">
        <v>113</v>
      </c>
    </row>
    <row r="505" spans="1:41" hidden="1">
      <c r="A505" s="203" t="s">
        <v>969</v>
      </c>
      <c r="B505" s="204" t="s">
        <v>970</v>
      </c>
      <c r="D505" s="203">
        <v>33</v>
      </c>
      <c r="E505" s="203" t="s">
        <v>179</v>
      </c>
      <c r="F505" s="203">
        <v>1954</v>
      </c>
      <c r="G505" s="203">
        <v>60</v>
      </c>
      <c r="H505" s="204" t="s">
        <v>323</v>
      </c>
      <c r="I505" s="204" t="s">
        <v>181</v>
      </c>
      <c r="J505" s="204" t="s">
        <v>113</v>
      </c>
      <c r="K505" s="204" t="s">
        <v>113</v>
      </c>
      <c r="L505" s="203" t="s">
        <v>364</v>
      </c>
      <c r="O505" s="205">
        <v>1.5</v>
      </c>
      <c r="P505" s="205">
        <v>2</v>
      </c>
      <c r="V505" s="203">
        <v>900</v>
      </c>
      <c r="W505" s="203">
        <v>6</v>
      </c>
      <c r="X505" s="204" t="s">
        <v>198</v>
      </c>
      <c r="Y505" s="203" t="s">
        <v>199</v>
      </c>
      <c r="AO505" s="201" t="s">
        <v>113</v>
      </c>
    </row>
    <row r="506" spans="1:41" hidden="1">
      <c r="A506" s="203" t="s">
        <v>971</v>
      </c>
      <c r="B506" s="204" t="s">
        <v>970</v>
      </c>
      <c r="D506" s="203">
        <v>36</v>
      </c>
      <c r="E506" s="203" t="s">
        <v>179</v>
      </c>
      <c r="F506" s="203">
        <v>1956</v>
      </c>
      <c r="G506" s="203">
        <v>100</v>
      </c>
      <c r="H506" s="204" t="s">
        <v>355</v>
      </c>
      <c r="I506" s="204" t="s">
        <v>181</v>
      </c>
      <c r="J506" s="204" t="s">
        <v>113</v>
      </c>
      <c r="K506" s="204" t="s">
        <v>113</v>
      </c>
      <c r="L506" s="203" t="s">
        <v>182</v>
      </c>
      <c r="N506" s="205">
        <v>12</v>
      </c>
      <c r="O506" s="205">
        <v>3</v>
      </c>
      <c r="P506" s="205">
        <v>6</v>
      </c>
      <c r="V506" s="203">
        <v>3000</v>
      </c>
      <c r="W506" s="203">
        <v>15</v>
      </c>
      <c r="X506" s="204" t="s">
        <v>183</v>
      </c>
      <c r="AO506" s="201" t="s">
        <v>113</v>
      </c>
    </row>
    <row r="507" spans="1:41" hidden="1">
      <c r="A507" s="203" t="s">
        <v>972</v>
      </c>
      <c r="B507" s="204" t="s">
        <v>973</v>
      </c>
      <c r="D507" s="203">
        <v>1</v>
      </c>
      <c r="E507" s="203" t="s">
        <v>179</v>
      </c>
      <c r="F507" s="203">
        <v>1969</v>
      </c>
      <c r="G507" s="203">
        <v>110</v>
      </c>
      <c r="H507" s="204" t="s">
        <v>180</v>
      </c>
      <c r="I507" s="204" t="s">
        <v>181</v>
      </c>
      <c r="J507" s="204" t="s">
        <v>113</v>
      </c>
      <c r="K507" s="204" t="s">
        <v>113</v>
      </c>
      <c r="L507" s="203" t="s">
        <v>182</v>
      </c>
      <c r="N507" s="205">
        <v>10</v>
      </c>
      <c r="O507" s="205">
        <v>1</v>
      </c>
      <c r="P507" s="205">
        <v>10</v>
      </c>
      <c r="T507" s="201" t="s">
        <v>325</v>
      </c>
      <c r="U507" s="201" t="s">
        <v>187</v>
      </c>
      <c r="V507" s="203">
        <v>1500</v>
      </c>
      <c r="W507" s="203">
        <v>12</v>
      </c>
      <c r="X507" s="204" t="s">
        <v>183</v>
      </c>
      <c r="AO507" s="201" t="s">
        <v>113</v>
      </c>
    </row>
    <row r="508" spans="1:41" hidden="1">
      <c r="A508" s="203" t="s">
        <v>974</v>
      </c>
      <c r="B508" s="204" t="s">
        <v>973</v>
      </c>
      <c r="D508" s="203">
        <v>3</v>
      </c>
      <c r="E508" s="203" t="s">
        <v>179</v>
      </c>
      <c r="F508" s="203">
        <v>1976</v>
      </c>
      <c r="G508" s="203">
        <v>100</v>
      </c>
      <c r="H508" s="204" t="s">
        <v>180</v>
      </c>
      <c r="I508" s="204" t="s">
        <v>181</v>
      </c>
      <c r="J508" s="204" t="s">
        <v>113</v>
      </c>
      <c r="K508" s="204" t="s">
        <v>113</v>
      </c>
      <c r="L508" s="203" t="s">
        <v>182</v>
      </c>
      <c r="N508" s="205">
        <v>13</v>
      </c>
      <c r="T508" s="201" t="s">
        <v>186</v>
      </c>
      <c r="U508" s="201" t="s">
        <v>187</v>
      </c>
      <c r="V508" s="203">
        <v>1800</v>
      </c>
      <c r="W508" s="203">
        <v>12</v>
      </c>
      <c r="X508" s="204" t="s">
        <v>183</v>
      </c>
      <c r="AO508" s="201" t="s">
        <v>113</v>
      </c>
    </row>
    <row r="509" spans="1:41" hidden="1">
      <c r="A509" s="203" t="s">
        <v>975</v>
      </c>
      <c r="B509" s="204" t="s">
        <v>973</v>
      </c>
      <c r="E509" s="203" t="s">
        <v>179</v>
      </c>
      <c r="F509" s="203">
        <v>1981</v>
      </c>
      <c r="G509" s="203">
        <v>160</v>
      </c>
      <c r="H509" s="204" t="s">
        <v>976</v>
      </c>
      <c r="I509" s="204" t="s">
        <v>181</v>
      </c>
      <c r="J509" s="204" t="s">
        <v>201</v>
      </c>
      <c r="K509" s="204" t="s">
        <v>201</v>
      </c>
      <c r="L509" s="203" t="s">
        <v>182</v>
      </c>
      <c r="N509" s="205">
        <v>24</v>
      </c>
      <c r="O509" s="205" t="s">
        <v>315</v>
      </c>
      <c r="V509" s="203">
        <v>2400</v>
      </c>
      <c r="W509" s="203">
        <v>15</v>
      </c>
      <c r="X509" s="204" t="s">
        <v>183</v>
      </c>
      <c r="AD509" s="203" t="s">
        <v>95</v>
      </c>
      <c r="AO509" s="201" t="s">
        <v>113</v>
      </c>
    </row>
    <row r="510" spans="1:41" hidden="1">
      <c r="A510" s="203" t="s">
        <v>977</v>
      </c>
      <c r="B510" s="204" t="s">
        <v>978</v>
      </c>
      <c r="D510" s="203">
        <v>1</v>
      </c>
      <c r="E510" s="203" t="s">
        <v>179</v>
      </c>
      <c r="F510" s="203">
        <v>1969</v>
      </c>
      <c r="G510" s="203">
        <v>90</v>
      </c>
      <c r="H510" s="204" t="s">
        <v>180</v>
      </c>
      <c r="I510" s="204" t="s">
        <v>181</v>
      </c>
      <c r="J510" s="204" t="s">
        <v>113</v>
      </c>
      <c r="K510" s="204" t="s">
        <v>113</v>
      </c>
      <c r="L510" s="203" t="s">
        <v>182</v>
      </c>
      <c r="N510" s="205">
        <v>10</v>
      </c>
      <c r="O510" s="205">
        <v>3</v>
      </c>
      <c r="P510" s="205">
        <v>6</v>
      </c>
      <c r="V510" s="203">
        <v>1500</v>
      </c>
      <c r="W510" s="203">
        <v>9</v>
      </c>
      <c r="X510" s="204" t="s">
        <v>183</v>
      </c>
      <c r="AO510" s="201" t="s">
        <v>113</v>
      </c>
    </row>
    <row r="511" spans="1:41" hidden="1">
      <c r="A511" s="203" t="s">
        <v>979</v>
      </c>
      <c r="B511" s="204" t="s">
        <v>978</v>
      </c>
      <c r="D511" s="203">
        <v>5</v>
      </c>
      <c r="E511" s="203" t="s">
        <v>179</v>
      </c>
      <c r="F511" s="203">
        <v>2010</v>
      </c>
      <c r="G511" s="203">
        <v>105</v>
      </c>
      <c r="H511" s="204" t="s">
        <v>180</v>
      </c>
      <c r="I511" s="204" t="s">
        <v>181</v>
      </c>
      <c r="J511" s="204" t="s">
        <v>113</v>
      </c>
      <c r="K511" s="204" t="s">
        <v>113</v>
      </c>
      <c r="L511" s="203" t="s">
        <v>182</v>
      </c>
      <c r="N511" s="205">
        <v>11</v>
      </c>
      <c r="O511" s="205">
        <v>1.5</v>
      </c>
      <c r="P511" s="205">
        <v>15</v>
      </c>
      <c r="V511" s="203">
        <v>1200</v>
      </c>
      <c r="W511" s="203">
        <v>24</v>
      </c>
      <c r="X511" s="204" t="s">
        <v>257</v>
      </c>
      <c r="AB511" s="203" t="s">
        <v>95</v>
      </c>
      <c r="AO511" s="201" t="s">
        <v>95</v>
      </c>
    </row>
    <row r="512" spans="1:41" hidden="1">
      <c r="A512" s="203" t="s">
        <v>980</v>
      </c>
      <c r="B512" s="204" t="s">
        <v>981</v>
      </c>
      <c r="D512" s="203">
        <v>41</v>
      </c>
      <c r="E512" s="203" t="s">
        <v>179</v>
      </c>
      <c r="F512" s="203">
        <v>1981</v>
      </c>
      <c r="G512" s="203">
        <v>110</v>
      </c>
      <c r="H512" s="204" t="s">
        <v>192</v>
      </c>
      <c r="I512" s="204" t="s">
        <v>181</v>
      </c>
      <c r="J512" s="204" t="s">
        <v>113</v>
      </c>
      <c r="K512" s="204" t="s">
        <v>113</v>
      </c>
      <c r="L512" s="203" t="s">
        <v>182</v>
      </c>
      <c r="N512" s="205">
        <v>14</v>
      </c>
      <c r="O512" s="205">
        <v>2.5</v>
      </c>
      <c r="P512" s="205">
        <v>6</v>
      </c>
      <c r="V512" s="203">
        <v>1600</v>
      </c>
      <c r="W512" s="203">
        <v>12</v>
      </c>
      <c r="X512" s="204" t="s">
        <v>183</v>
      </c>
      <c r="AI512" s="203" t="s">
        <v>95</v>
      </c>
      <c r="AJ512" s="203" t="s">
        <v>95</v>
      </c>
      <c r="AO512" s="201" t="s">
        <v>113</v>
      </c>
    </row>
    <row r="513" spans="1:41" hidden="1">
      <c r="A513" s="203" t="s">
        <v>982</v>
      </c>
      <c r="B513" s="204" t="s">
        <v>512</v>
      </c>
      <c r="D513" s="203">
        <v>14</v>
      </c>
      <c r="E513" s="203" t="s">
        <v>179</v>
      </c>
      <c r="F513" s="203">
        <v>1976</v>
      </c>
      <c r="G513" s="203">
        <v>120</v>
      </c>
      <c r="H513" s="204" t="s">
        <v>180</v>
      </c>
      <c r="I513" s="204" t="s">
        <v>181</v>
      </c>
      <c r="J513" s="204" t="s">
        <v>201</v>
      </c>
      <c r="K513" s="204" t="s">
        <v>201</v>
      </c>
      <c r="L513" s="203" t="s">
        <v>182</v>
      </c>
      <c r="N513" s="205">
        <v>26</v>
      </c>
      <c r="T513" s="201" t="s">
        <v>208</v>
      </c>
      <c r="U513" s="201" t="s">
        <v>187</v>
      </c>
      <c r="V513" s="203">
        <v>2400</v>
      </c>
      <c r="W513" s="203">
        <v>9</v>
      </c>
      <c r="X513" s="204" t="s">
        <v>257</v>
      </c>
      <c r="AB513" s="203" t="s">
        <v>95</v>
      </c>
      <c r="AO513" s="201" t="s">
        <v>113</v>
      </c>
    </row>
    <row r="516" spans="1:41" ht="18.75">
      <c r="G516" s="214"/>
    </row>
    <row r="517" spans="1:41">
      <c r="O517" s="232"/>
    </row>
    <row r="518" spans="1:41">
      <c r="M518" s="203">
        <f>513-4</f>
        <v>509</v>
      </c>
    </row>
  </sheetData>
  <autoFilter ref="AB2:AE513">
    <filterColumn colId="1">
      <customFilters>
        <customFilter operator="notEqual" val=" "/>
      </customFilters>
    </filterColumn>
  </autoFilter>
  <mergeCells count="43">
    <mergeCell ref="AI2:AI3"/>
    <mergeCell ref="AJ2:AJ3"/>
    <mergeCell ref="AK2:AK3"/>
    <mergeCell ref="AL2:AL3"/>
    <mergeCell ref="AN2:AN3"/>
    <mergeCell ref="AM1:AM3"/>
    <mergeCell ref="AO1:AO3"/>
    <mergeCell ref="O2:O3"/>
    <mergeCell ref="P2:P3"/>
    <mergeCell ref="Q2:Q3"/>
    <mergeCell ref="R2:R3"/>
    <mergeCell ref="S2:S3"/>
    <mergeCell ref="T2:T3"/>
    <mergeCell ref="AB2:AB3"/>
    <mergeCell ref="AC2:AC3"/>
    <mergeCell ref="Y1:Y3"/>
    <mergeCell ref="Z1:Z3"/>
    <mergeCell ref="AA1:AA3"/>
    <mergeCell ref="AB1:AF1"/>
    <mergeCell ref="AG1:AG3"/>
    <mergeCell ref="AH1:AL1"/>
    <mergeCell ref="AD2:AD3"/>
    <mergeCell ref="AE2:AE3"/>
    <mergeCell ref="AF2:AF3"/>
    <mergeCell ref="AH2:AH3"/>
    <mergeCell ref="N1:N3"/>
    <mergeCell ref="O1:T1"/>
    <mergeCell ref="U1:U3"/>
    <mergeCell ref="V1:V3"/>
    <mergeCell ref="W1:W3"/>
    <mergeCell ref="X1:X3"/>
    <mergeCell ref="M1:M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K1"/>
    <mergeCell ref="L1:L3"/>
  </mergeCells>
  <pageMargins left="0.7" right="0.7" top="0.75" bottom="0.75" header="0.3" footer="0.3"/>
  <pageSetup paperSize="9" scale="1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21"/>
  <sheetViews>
    <sheetView showGridLines="0" view="pageBreakPreview" topLeftCell="A7" zoomScale="90" zoomScaleNormal="100" zoomScaleSheetLayoutView="90" workbookViewId="0">
      <selection activeCell="E18" sqref="E18:E22"/>
    </sheetView>
  </sheetViews>
  <sheetFormatPr defaultColWidth="9" defaultRowHeight="15"/>
  <cols>
    <col min="1" max="1" width="2.5" style="10" customWidth="1"/>
    <col min="2" max="2" width="23.125" style="10" customWidth="1"/>
    <col min="3" max="3" width="17.5" style="10" customWidth="1"/>
    <col min="4" max="4" width="2.5" style="10" customWidth="1"/>
    <col min="5" max="5" width="18" style="10" customWidth="1"/>
    <col min="6" max="6" width="14.375" style="10" customWidth="1"/>
    <col min="7" max="8" width="18.625" style="10" customWidth="1"/>
    <col min="9" max="9" width="14.625" style="10" customWidth="1"/>
    <col min="10" max="10" width="16.125" style="10" customWidth="1"/>
    <col min="11" max="11" width="6.125" style="10" customWidth="1"/>
    <col min="12" max="12" width="18" style="10" customWidth="1"/>
    <col min="13" max="13" width="13.5" style="10" bestFit="1" customWidth="1"/>
    <col min="14" max="14" width="9" style="10" customWidth="1"/>
    <col min="15" max="15" width="11.625" style="10" customWidth="1"/>
    <col min="16" max="16" width="9" style="10" customWidth="1"/>
    <col min="17" max="19" width="11.625" style="10" customWidth="1"/>
    <col min="20" max="20" width="9" style="10" customWidth="1"/>
    <col min="21" max="16384" width="9" style="10"/>
  </cols>
  <sheetData>
    <row r="1" spans="2:12" s="27" customFormat="1" ht="15" customHeight="1" thickBot="1">
      <c r="K1" s="10"/>
    </row>
    <row r="2" spans="2:12" s="27" customFormat="1" ht="19.5" thickBot="1">
      <c r="B2" s="152" t="s">
        <v>127</v>
      </c>
      <c r="C2" s="236"/>
      <c r="D2" s="236"/>
      <c r="E2" s="236"/>
      <c r="F2" s="236"/>
      <c r="G2" s="236"/>
      <c r="H2" s="236"/>
      <c r="I2" s="236"/>
      <c r="J2" s="237"/>
      <c r="K2" s="10"/>
    </row>
    <row r="3" spans="2:12" ht="15.75" thickBot="1"/>
    <row r="4" spans="2:12" ht="19.5" thickBot="1">
      <c r="B4" s="447" t="s">
        <v>92</v>
      </c>
      <c r="C4" s="448"/>
      <c r="E4" s="142"/>
      <c r="F4" s="97"/>
      <c r="G4" s="90"/>
      <c r="H4" s="90"/>
      <c r="I4" s="90"/>
      <c r="J4" s="97"/>
    </row>
    <row r="5" spans="2:12">
      <c r="B5" s="228" t="s">
        <v>56</v>
      </c>
      <c r="C5" s="234">
        <v>0.86619999999999997</v>
      </c>
      <c r="E5" s="147"/>
      <c r="F5" s="144"/>
      <c r="G5" s="145"/>
      <c r="H5" s="145"/>
      <c r="I5" s="146"/>
      <c r="J5" s="145"/>
      <c r="L5" s="28"/>
    </row>
    <row r="6" spans="2:12">
      <c r="B6" s="229" t="s">
        <v>111</v>
      </c>
      <c r="C6" s="235">
        <v>0.11</v>
      </c>
      <c r="E6" s="143"/>
      <c r="F6" s="144"/>
      <c r="G6" s="145"/>
      <c r="H6" s="145"/>
      <c r="I6" s="148"/>
      <c r="J6" s="149"/>
    </row>
    <row r="7" spans="2:12" ht="15.75" thickBot="1">
      <c r="B7" s="230" t="s">
        <v>106</v>
      </c>
      <c r="C7" s="233">
        <v>2.3800000000000002E-2</v>
      </c>
      <c r="E7" s="143"/>
      <c r="F7" s="144"/>
      <c r="G7" s="145"/>
      <c r="H7" s="145"/>
      <c r="I7" s="146"/>
      <c r="J7" s="145"/>
    </row>
    <row r="8" spans="2:12" ht="15.75" thickBot="1">
      <c r="C8" s="231">
        <f>SUM(C5:C7)</f>
        <v>1</v>
      </c>
      <c r="E8" s="150"/>
      <c r="F8" s="151"/>
      <c r="G8" s="150"/>
      <c r="H8" s="150"/>
      <c r="I8" s="151"/>
      <c r="J8" s="150"/>
    </row>
    <row r="9" spans="2:12" ht="15.75" thickBot="1"/>
    <row r="10" spans="2:12" ht="33">
      <c r="B10" s="449" t="s">
        <v>54</v>
      </c>
      <c r="C10" s="450"/>
      <c r="E10" s="194">
        <v>2014</v>
      </c>
      <c r="F10" s="195" t="s">
        <v>53</v>
      </c>
      <c r="G10" s="157" t="s">
        <v>986</v>
      </c>
      <c r="H10" s="157" t="s">
        <v>987</v>
      </c>
      <c r="I10" s="157" t="s">
        <v>83</v>
      </c>
      <c r="J10" s="196" t="s">
        <v>13</v>
      </c>
    </row>
    <row r="11" spans="2:12" ht="27" customHeight="1">
      <c r="B11" s="184" t="s">
        <v>983</v>
      </c>
      <c r="C11" s="187">
        <v>0.89700000000000002</v>
      </c>
      <c r="E11" s="197" t="str">
        <f t="shared" ref="E11:F13" si="0">B5</f>
        <v>węgiel i ekogroszek</v>
      </c>
      <c r="F11" s="217">
        <f t="shared" si="0"/>
        <v>0.86619999999999997</v>
      </c>
      <c r="G11" s="218">
        <f>F11*G14</f>
        <v>126274.2401466</v>
      </c>
      <c r="H11" s="218">
        <f>G11/3.6</f>
        <v>35076.1778185</v>
      </c>
      <c r="I11" s="219">
        <f>Wskaźniki!C8</f>
        <v>9.2710000000000001E-2</v>
      </c>
      <c r="J11" s="220">
        <f>G11*I11</f>
        <v>11706.884803991286</v>
      </c>
    </row>
    <row r="12" spans="2:12" ht="30">
      <c r="B12" s="185" t="s">
        <v>90</v>
      </c>
      <c r="C12" s="188">
        <f>C11*Charakterystyka!G49</f>
        <v>145779.54300000001</v>
      </c>
      <c r="E12" s="198" t="str">
        <f t="shared" si="0"/>
        <v>biomasa</v>
      </c>
      <c r="F12" s="217">
        <f t="shared" si="0"/>
        <v>0.11</v>
      </c>
      <c r="G12" s="218">
        <f>F12*G14</f>
        <v>16035.749730000001</v>
      </c>
      <c r="H12" s="218">
        <f>G12/3.6</f>
        <v>4454.3749250000001</v>
      </c>
      <c r="I12" s="221" t="s">
        <v>94</v>
      </c>
      <c r="J12" s="222" t="s">
        <v>94</v>
      </c>
    </row>
    <row r="13" spans="2:12" ht="30.75" thickBot="1">
      <c r="B13" s="186" t="s">
        <v>55</v>
      </c>
      <c r="C13" s="189">
        <f>C11*Charakterystyka!AA49</f>
        <v>147832.77600000001</v>
      </c>
      <c r="E13" s="199" t="str">
        <f t="shared" si="0"/>
        <v>olej opałowy</v>
      </c>
      <c r="F13" s="223">
        <f t="shared" si="0"/>
        <v>2.3800000000000002E-2</v>
      </c>
      <c r="G13" s="224">
        <f>F13*G14</f>
        <v>3469.5531234000005</v>
      </c>
      <c r="H13" s="225">
        <f>G13/3.6</f>
        <v>963.76475650000009</v>
      </c>
      <c r="I13" s="226">
        <f>Wskaźniki!C9</f>
        <v>7.6590000000000005E-2</v>
      </c>
      <c r="J13" s="227">
        <f>G13*I13</f>
        <v>265.73307372120604</v>
      </c>
    </row>
    <row r="14" spans="2:12" ht="15.75" thickBot="1">
      <c r="E14" s="215" t="s">
        <v>9</v>
      </c>
      <c r="G14" s="215">
        <f>C12</f>
        <v>145779.54300000001</v>
      </c>
      <c r="H14" s="216">
        <f>SUM(H11:H13)</f>
        <v>40494.317499999997</v>
      </c>
      <c r="I14" s="28"/>
      <c r="J14" s="215">
        <f>SUM(J11:J13)</f>
        <v>11972.617877712493</v>
      </c>
    </row>
    <row r="18" spans="2:11">
      <c r="B18" s="451" t="s">
        <v>984</v>
      </c>
      <c r="C18" s="452"/>
      <c r="D18" s="452"/>
      <c r="E18" s="452"/>
      <c r="F18" s="452"/>
      <c r="G18" s="28"/>
      <c r="H18" s="28"/>
    </row>
    <row r="20" spans="2:11" s="27" customFormat="1" ht="15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2:11" s="27" customFormat="1" ht="18.75">
      <c r="B21" s="10"/>
      <c r="C21" s="10"/>
      <c r="D21" s="10"/>
      <c r="E21" s="10"/>
      <c r="F21" s="10"/>
      <c r="G21" s="10"/>
      <c r="H21" s="10"/>
      <c r="I21" s="10"/>
      <c r="J21" s="10"/>
      <c r="K21" s="10"/>
    </row>
  </sheetData>
  <mergeCells count="3">
    <mergeCell ref="B4:C4"/>
    <mergeCell ref="B10:C10"/>
    <mergeCell ref="B18:F1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rowBreaks count="1" manualBreakCount="1">
    <brk id="20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L3"/>
  <sheetViews>
    <sheetView view="pageBreakPreview" zoomScale="60" zoomScaleNormal="100" workbookViewId="0">
      <selection activeCell="O26" sqref="O26"/>
    </sheetView>
  </sheetViews>
  <sheetFormatPr defaultColWidth="9" defaultRowHeight="15"/>
  <cols>
    <col min="1" max="1" width="2.5" style="2" customWidth="1"/>
    <col min="2" max="2" width="9" style="2"/>
    <col min="3" max="3" width="11.875" style="2" customWidth="1"/>
    <col min="4" max="4" width="13.5" style="2" bestFit="1" customWidth="1"/>
    <col min="5" max="5" width="15.625" style="2" customWidth="1"/>
    <col min="6" max="6" width="13.5" style="2" bestFit="1" customWidth="1"/>
    <col min="7" max="7" width="2.5" style="2" customWidth="1"/>
    <col min="8" max="8" width="9.125" style="2" bestFit="1" customWidth="1"/>
    <col min="9" max="9" width="12.625" style="2" customWidth="1"/>
    <col min="10" max="10" width="13.625" style="2" customWidth="1"/>
    <col min="11" max="11" width="18" style="2" customWidth="1"/>
    <col min="12" max="12" width="13.5" style="2" bestFit="1" customWidth="1"/>
    <col min="13" max="13" width="9" style="2" customWidth="1"/>
    <col min="14" max="14" width="11.625" style="2" customWidth="1"/>
    <col min="15" max="15" width="9" style="2" customWidth="1"/>
    <col min="16" max="18" width="11.625" style="2" customWidth="1"/>
    <col min="19" max="19" width="9" style="2" customWidth="1"/>
    <col min="20" max="16384" width="9" style="2"/>
  </cols>
  <sheetData>
    <row r="1" spans="2:12" s="4" customFormat="1" ht="15" customHeight="1" thickBot="1"/>
    <row r="2" spans="2:12" s="4" customFormat="1" ht="19.5" thickBot="1">
      <c r="B2" s="5" t="s">
        <v>93</v>
      </c>
      <c r="C2" s="6"/>
      <c r="D2" s="6"/>
      <c r="E2" s="6"/>
      <c r="F2" s="6"/>
      <c r="G2" s="6"/>
      <c r="H2" s="6"/>
      <c r="I2" s="6"/>
      <c r="J2" s="6"/>
      <c r="K2" s="6"/>
      <c r="L2" s="7"/>
    </row>
    <row r="3" spans="2:12" s="4" customFormat="1" ht="15" customHeight="1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38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14</vt:i4>
      </vt:variant>
    </vt:vector>
  </HeadingPairs>
  <TitlesOfParts>
    <vt:vector size="29" baseType="lpstr">
      <vt:lpstr>INFO</vt:lpstr>
      <vt:lpstr>Wskaźniki</vt:lpstr>
      <vt:lpstr>Charakterystyka</vt:lpstr>
      <vt:lpstr>En. elektryczna</vt:lpstr>
      <vt:lpstr>Transport</vt:lpstr>
      <vt:lpstr>Transport wykr.</vt:lpstr>
      <vt:lpstr>dane z ankiet - mieszkańcy</vt:lpstr>
      <vt:lpstr>Paliwa opałowe</vt:lpstr>
      <vt:lpstr>Paliwa opałowe - wykresy</vt:lpstr>
      <vt:lpstr>Oświetlenie uliczne</vt:lpstr>
      <vt:lpstr>Sektor użyteczności publicznej</vt:lpstr>
      <vt:lpstr>Zużycie energii -sektory SEAP</vt:lpstr>
      <vt:lpstr>Emisja CO2 - sektory SEAP</vt:lpstr>
      <vt:lpstr>Emisja pyłów i B(a)P</vt:lpstr>
      <vt:lpstr>Arkusz1</vt:lpstr>
      <vt:lpstr>Charakterystyka!Obszar_wydruku</vt:lpstr>
      <vt:lpstr>'Emisja pyłów i B(a)P'!Obszar_wydruku</vt:lpstr>
      <vt:lpstr>'En. elektryczna'!Obszar_wydruku</vt:lpstr>
      <vt:lpstr>'Oświetlenie uliczne'!Obszar_wydruku</vt:lpstr>
      <vt:lpstr>'Paliwa opałowe'!Obszar_wydruku</vt:lpstr>
      <vt:lpstr>'Paliwa opałowe - wykresy'!Obszar_wydruku</vt:lpstr>
      <vt:lpstr>'Sektor użyteczności publicznej'!Obszar_wydruku</vt:lpstr>
      <vt:lpstr>Transport!Obszar_wydruku</vt:lpstr>
      <vt:lpstr>'Transport wykr.'!Obszar_wydruku</vt:lpstr>
      <vt:lpstr>Wskaźniki!Obszar_wydruku</vt:lpstr>
      <vt:lpstr>Charakterystyka!Tytuły_wydruku</vt:lpstr>
      <vt:lpstr>'Paliwa opałowe - wykresy'!Tytuły_wydruku</vt:lpstr>
      <vt:lpstr>Transport!Tytuły_wydruku</vt:lpstr>
      <vt:lpstr>'Transport wykr.'!Tytuły_wydruku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Adminstrator</cp:lastModifiedBy>
  <cp:lastPrinted>2016-09-05T19:02:53Z</cp:lastPrinted>
  <dcterms:created xsi:type="dcterms:W3CDTF">2014-12-03T21:36:36Z</dcterms:created>
  <dcterms:modified xsi:type="dcterms:W3CDTF">2020-04-16T11:31:04Z</dcterms:modified>
</cp:coreProperties>
</file>